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Программа Культура на 2014-2025\Программа Культура 2023 -2025  (2021-2027)\03.06.2025 Бревнова\для практик образец\"/>
    </mc:Choice>
  </mc:AlternateContent>
  <xr:revisionPtr revIDLastSave="0" documentId="13_ncr:1_{2EDD0371-09EA-455A-B113-D4964A641A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1 к прогр" sheetId="2" r:id="rId1"/>
  </sheets>
  <definedNames>
    <definedName name="_xlnm._FilterDatabase" localSheetId="0" hidden="1">'прил 1 к прогр'!$A$12:$Z$374</definedName>
    <definedName name="_xlnm.Print_Area" localSheetId="0">'прил 1 к прогр'!$A$1:$W$370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3" i="2" l="1"/>
  <c r="L108" i="2"/>
  <c r="L103" i="2" s="1"/>
  <c r="L104" i="2"/>
  <c r="L351" i="2"/>
  <c r="L64" i="2"/>
  <c r="L26" i="2"/>
  <c r="L23" i="2" s="1"/>
  <c r="G167" i="2"/>
  <c r="G166" i="2"/>
  <c r="G163" i="2" s="1"/>
  <c r="G165" i="2"/>
  <c r="G164" i="2"/>
  <c r="N163" i="2"/>
  <c r="M163" i="2"/>
  <c r="L163" i="2"/>
  <c r="K163" i="2"/>
  <c r="J163" i="2"/>
  <c r="I163" i="2"/>
  <c r="H163" i="2"/>
  <c r="L118" i="2"/>
  <c r="N78" i="2"/>
  <c r="J103" i="2" l="1"/>
  <c r="K103" i="2"/>
  <c r="M103" i="2"/>
  <c r="N103" i="2"/>
  <c r="H103" i="2"/>
  <c r="I104" i="2"/>
  <c r="J104" i="2"/>
  <c r="K104" i="2"/>
  <c r="M104" i="2"/>
  <c r="N104" i="2"/>
  <c r="H104" i="2"/>
  <c r="G172" i="2"/>
  <c r="G171" i="2"/>
  <c r="G170" i="2"/>
  <c r="G169" i="2"/>
  <c r="N168" i="2"/>
  <c r="M168" i="2"/>
  <c r="L168" i="2"/>
  <c r="K168" i="2"/>
  <c r="J168" i="2"/>
  <c r="I168" i="2"/>
  <c r="H168" i="2"/>
  <c r="G104" i="2" l="1"/>
  <c r="G168" i="2"/>
  <c r="G335" i="2"/>
  <c r="G231" i="2"/>
  <c r="G232" i="2"/>
  <c r="G233" i="2"/>
  <c r="G230" i="2"/>
  <c r="G226" i="2"/>
  <c r="G227" i="2"/>
  <c r="G228" i="2"/>
  <c r="G225" i="2"/>
  <c r="G221" i="2"/>
  <c r="G222" i="2"/>
  <c r="G223" i="2"/>
  <c r="G220" i="2"/>
  <c r="G195" i="2"/>
  <c r="G196" i="2"/>
  <c r="G197" i="2"/>
  <c r="G194" i="2"/>
  <c r="G190" i="2"/>
  <c r="G191" i="2"/>
  <c r="G192" i="2"/>
  <c r="G189" i="2"/>
  <c r="G180" i="2"/>
  <c r="G181" i="2"/>
  <c r="G182" i="2"/>
  <c r="G179" i="2"/>
  <c r="G160" i="2"/>
  <c r="G161" i="2"/>
  <c r="G162" i="2"/>
  <c r="G159" i="2"/>
  <c r="G150" i="2"/>
  <c r="G151" i="2"/>
  <c r="G152" i="2"/>
  <c r="G149" i="2"/>
  <c r="G145" i="2"/>
  <c r="G146" i="2"/>
  <c r="G147" i="2"/>
  <c r="G144" i="2"/>
  <c r="G140" i="2"/>
  <c r="G141" i="2"/>
  <c r="G142" i="2"/>
  <c r="G139" i="2"/>
  <c r="G137" i="2"/>
  <c r="G134" i="2"/>
  <c r="G135" i="2"/>
  <c r="G136" i="2"/>
  <c r="G133" i="2"/>
  <c r="G124" i="2"/>
  <c r="G125" i="2"/>
  <c r="G126" i="2"/>
  <c r="G118" i="2"/>
  <c r="G114" i="2"/>
  <c r="G115" i="2"/>
  <c r="G116" i="2"/>
  <c r="G113" i="2"/>
  <c r="G109" i="2"/>
  <c r="G110" i="2"/>
  <c r="G111" i="2"/>
  <c r="G90" i="2"/>
  <c r="G91" i="2"/>
  <c r="G92" i="2"/>
  <c r="G89" i="2"/>
  <c r="G86" i="2"/>
  <c r="G84" i="2"/>
  <c r="G69" i="2"/>
  <c r="G64" i="2"/>
  <c r="G54" i="2"/>
  <c r="G52" i="2"/>
  <c r="G53" i="2"/>
  <c r="G41" i="2"/>
  <c r="G42" i="2"/>
  <c r="G43" i="2"/>
  <c r="G40" i="2"/>
  <c r="G30" i="2"/>
  <c r="G31" i="2"/>
  <c r="G32" i="2"/>
  <c r="G29" i="2"/>
  <c r="G25" i="2"/>
  <c r="G26" i="2"/>
  <c r="G27" i="2"/>
  <c r="G248" i="2"/>
  <c r="G249" i="2"/>
  <c r="G250" i="2"/>
  <c r="G247" i="2"/>
  <c r="G253" i="2"/>
  <c r="G254" i="2"/>
  <c r="G255" i="2"/>
  <c r="G252" i="2"/>
  <c r="G258" i="2"/>
  <c r="G259" i="2"/>
  <c r="G260" i="2"/>
  <c r="G257" i="2"/>
  <c r="N341" i="2"/>
  <c r="N342" i="2"/>
  <c r="N343" i="2"/>
  <c r="N344" i="2"/>
  <c r="J341" i="2"/>
  <c r="K341" i="2"/>
  <c r="L341" i="2"/>
  <c r="M341" i="2"/>
  <c r="I342" i="2"/>
  <c r="J342" i="2"/>
  <c r="K342" i="2"/>
  <c r="L342" i="2"/>
  <c r="M342" i="2"/>
  <c r="I343" i="2"/>
  <c r="J343" i="2"/>
  <c r="K343" i="2"/>
  <c r="L343" i="2"/>
  <c r="M343" i="2"/>
  <c r="I344" i="2"/>
  <c r="J344" i="2"/>
  <c r="K344" i="2"/>
  <c r="L344" i="2"/>
  <c r="M344" i="2"/>
  <c r="H341" i="2"/>
  <c r="G347" i="2"/>
  <c r="G348" i="2"/>
  <c r="G349" i="2"/>
  <c r="G352" i="2"/>
  <c r="G353" i="2"/>
  <c r="G119" i="2"/>
  <c r="G120" i="2"/>
  <c r="G121" i="2"/>
  <c r="G158" i="2" l="1"/>
  <c r="G138" i="2"/>
  <c r="G246" i="2"/>
  <c r="G224" i="2"/>
  <c r="G219" i="2"/>
  <c r="G188" i="2"/>
  <c r="G256" i="2"/>
  <c r="G112" i="2"/>
  <c r="G28" i="2"/>
  <c r="G39" i="2"/>
  <c r="G229" i="2"/>
  <c r="G117" i="2"/>
  <c r="M22" i="2"/>
  <c r="N22" i="2"/>
  <c r="G312" i="2" l="1"/>
  <c r="G311" i="2"/>
  <c r="G310" i="2"/>
  <c r="G309" i="2"/>
  <c r="G308" i="2" s="1"/>
  <c r="N308" i="2"/>
  <c r="M308" i="2"/>
  <c r="L308" i="2"/>
  <c r="K308" i="2"/>
  <c r="J308" i="2"/>
  <c r="I308" i="2"/>
  <c r="H308" i="2"/>
  <c r="G307" i="2"/>
  <c r="G306" i="2"/>
  <c r="G305" i="2"/>
  <c r="G304" i="2"/>
  <c r="N303" i="2"/>
  <c r="M303" i="2"/>
  <c r="L303" i="2"/>
  <c r="K303" i="2"/>
  <c r="J303" i="2"/>
  <c r="I303" i="2"/>
  <c r="H303" i="2"/>
  <c r="G302" i="2"/>
  <c r="G301" i="2"/>
  <c r="G300" i="2"/>
  <c r="G299" i="2"/>
  <c r="G298" i="2"/>
  <c r="N297" i="2"/>
  <c r="M297" i="2"/>
  <c r="L297" i="2"/>
  <c r="K297" i="2"/>
  <c r="J297" i="2"/>
  <c r="I297" i="2"/>
  <c r="H297" i="2"/>
  <c r="G296" i="2"/>
  <c r="G295" i="2"/>
  <c r="G294" i="2"/>
  <c r="G293" i="2"/>
  <c r="N292" i="2"/>
  <c r="M292" i="2"/>
  <c r="L292" i="2"/>
  <c r="K292" i="2"/>
  <c r="J292" i="2"/>
  <c r="I292" i="2"/>
  <c r="H292" i="2"/>
  <c r="N291" i="2"/>
  <c r="M291" i="2" s="1"/>
  <c r="N290" i="2"/>
  <c r="M290" i="2"/>
  <c r="L290" i="2"/>
  <c r="K290" i="2"/>
  <c r="J290" i="2"/>
  <c r="I290" i="2"/>
  <c r="H290" i="2"/>
  <c r="N289" i="2"/>
  <c r="M289" i="2"/>
  <c r="L289" i="2"/>
  <c r="K289" i="2"/>
  <c r="J289" i="2"/>
  <c r="I289" i="2"/>
  <c r="H289" i="2"/>
  <c r="N288" i="2"/>
  <c r="M288" i="2"/>
  <c r="L288" i="2"/>
  <c r="K288" i="2"/>
  <c r="J288" i="2"/>
  <c r="I288" i="2"/>
  <c r="H288" i="2"/>
  <c r="L291" i="2" l="1"/>
  <c r="K291" i="2" s="1"/>
  <c r="J291" i="2" s="1"/>
  <c r="I291" i="2" s="1"/>
  <c r="M287" i="2"/>
  <c r="N287" i="2"/>
  <c r="G290" i="2"/>
  <c r="G303" i="2"/>
  <c r="G297" i="2"/>
  <c r="L287" i="2"/>
  <c r="G292" i="2"/>
  <c r="H291" i="2"/>
  <c r="I287" i="2"/>
  <c r="J287" i="2"/>
  <c r="K287" i="2"/>
  <c r="G288" i="2"/>
  <c r="G289" i="2"/>
  <c r="G291" i="2" l="1"/>
  <c r="G287" i="2" s="1"/>
  <c r="H287" i="2"/>
  <c r="M355" i="2"/>
  <c r="M350" i="2"/>
  <c r="M345" i="2"/>
  <c r="M334" i="2"/>
  <c r="M329" i="2"/>
  <c r="M323" i="2"/>
  <c r="M318" i="2"/>
  <c r="M316" i="2"/>
  <c r="M315" i="2"/>
  <c r="M314" i="2"/>
  <c r="M282" i="2"/>
  <c r="M277" i="2"/>
  <c r="M271" i="2"/>
  <c r="M266" i="2"/>
  <c r="M264" i="2"/>
  <c r="M263" i="2"/>
  <c r="M262" i="2"/>
  <c r="M256" i="2"/>
  <c r="M251" i="2"/>
  <c r="M246" i="2"/>
  <c r="M240" i="2"/>
  <c r="M229" i="2"/>
  <c r="M224" i="2"/>
  <c r="M219" i="2"/>
  <c r="M214" i="2"/>
  <c r="M208" i="2"/>
  <c r="M203" i="2"/>
  <c r="M202" i="2"/>
  <c r="M201" i="2"/>
  <c r="M200" i="2"/>
  <c r="M199" i="2"/>
  <c r="M193" i="2"/>
  <c r="M188" i="2"/>
  <c r="M183" i="2"/>
  <c r="M178" i="2"/>
  <c r="M177" i="2"/>
  <c r="M176" i="2"/>
  <c r="M175" i="2"/>
  <c r="M174" i="2"/>
  <c r="M158" i="2"/>
  <c r="M153" i="2"/>
  <c r="M148" i="2"/>
  <c r="M143" i="2"/>
  <c r="M138" i="2"/>
  <c r="M132" i="2"/>
  <c r="M127" i="2"/>
  <c r="M122" i="2"/>
  <c r="M117" i="2"/>
  <c r="M112" i="2"/>
  <c r="M107" i="2"/>
  <c r="M106" i="2"/>
  <c r="M105" i="2"/>
  <c r="M88" i="2"/>
  <c r="M82" i="2"/>
  <c r="M81" i="2"/>
  <c r="M80" i="2"/>
  <c r="M79" i="2"/>
  <c r="M78" i="2"/>
  <c r="M75" i="2"/>
  <c r="M60" i="2" s="1"/>
  <c r="M74" i="2"/>
  <c r="M59" i="2" s="1"/>
  <c r="M73" i="2"/>
  <c r="M58" i="2" s="1"/>
  <c r="M72" i="2"/>
  <c r="M57" i="2" s="1"/>
  <c r="M66" i="2"/>
  <c r="M61" i="2"/>
  <c r="M50" i="2"/>
  <c r="M45" i="2" s="1"/>
  <c r="M49" i="2"/>
  <c r="M48" i="2"/>
  <c r="M47" i="2"/>
  <c r="M46" i="2"/>
  <c r="M39" i="2"/>
  <c r="M33" i="2"/>
  <c r="M28" i="2"/>
  <c r="M23" i="2"/>
  <c r="M21" i="2"/>
  <c r="M20" i="2"/>
  <c r="M19" i="2"/>
  <c r="M362" i="2" l="1"/>
  <c r="M97" i="2"/>
  <c r="M95" i="2"/>
  <c r="M102" i="2"/>
  <c r="M363" i="2"/>
  <c r="M340" i="2"/>
  <c r="M361" i="2"/>
  <c r="M198" i="2"/>
  <c r="M96" i="2"/>
  <c r="M173" i="2"/>
  <c r="M77" i="2"/>
  <c r="M94" i="2"/>
  <c r="M18" i="2"/>
  <c r="M71" i="2"/>
  <c r="M56" i="2" s="1"/>
  <c r="M368" i="2" l="1"/>
  <c r="M366" i="2"/>
  <c r="M367" i="2"/>
  <c r="M93" i="2"/>
  <c r="K63" i="2" l="1"/>
  <c r="G63" i="2" s="1"/>
  <c r="K68" i="2"/>
  <c r="G68" i="2" l="1"/>
  <c r="K66" i="2"/>
  <c r="K46" i="2"/>
  <c r="K47" i="2"/>
  <c r="N39" i="2" l="1"/>
  <c r="K21" i="2" l="1"/>
  <c r="L21" i="2"/>
  <c r="K20" i="2"/>
  <c r="L20" i="2"/>
  <c r="J200" i="2" l="1"/>
  <c r="J201" i="2"/>
  <c r="J202" i="2"/>
  <c r="J199" i="2"/>
  <c r="J198" i="2" l="1"/>
  <c r="G251" i="2"/>
  <c r="N251" i="2"/>
  <c r="L251" i="2"/>
  <c r="K251" i="2"/>
  <c r="J251" i="2"/>
  <c r="I251" i="2"/>
  <c r="H251" i="2"/>
  <c r="G336" i="2" l="1"/>
  <c r="G337" i="2"/>
  <c r="G338" i="2"/>
  <c r="G284" i="2"/>
  <c r="G285" i="2"/>
  <c r="G286" i="2"/>
  <c r="G283" i="2"/>
  <c r="G334" i="2" l="1"/>
  <c r="G282" i="2"/>
  <c r="N282" i="2"/>
  <c r="L282" i="2"/>
  <c r="K282" i="2"/>
  <c r="J282" i="2"/>
  <c r="I282" i="2"/>
  <c r="H282" i="2"/>
  <c r="G281" i="2"/>
  <c r="G280" i="2"/>
  <c r="G279" i="2"/>
  <c r="G278" i="2"/>
  <c r="N277" i="2"/>
  <c r="L277" i="2"/>
  <c r="K277" i="2"/>
  <c r="J277" i="2"/>
  <c r="I277" i="2"/>
  <c r="H277" i="2"/>
  <c r="G276" i="2"/>
  <c r="G275" i="2"/>
  <c r="G274" i="2"/>
  <c r="G273" i="2"/>
  <c r="G272" i="2"/>
  <c r="N271" i="2"/>
  <c r="L271" i="2"/>
  <c r="K271" i="2"/>
  <c r="J271" i="2"/>
  <c r="I271" i="2"/>
  <c r="H271" i="2"/>
  <c r="G270" i="2"/>
  <c r="G269" i="2"/>
  <c r="G268" i="2"/>
  <c r="G267" i="2"/>
  <c r="N266" i="2"/>
  <c r="L266" i="2"/>
  <c r="K266" i="2"/>
  <c r="J266" i="2"/>
  <c r="I266" i="2"/>
  <c r="H266" i="2"/>
  <c r="N265" i="2"/>
  <c r="M265" i="2" s="1"/>
  <c r="M261" i="2" s="1"/>
  <c r="N264" i="2"/>
  <c r="L264" i="2"/>
  <c r="K264" i="2"/>
  <c r="J264" i="2"/>
  <c r="I264" i="2"/>
  <c r="H264" i="2"/>
  <c r="N263" i="2"/>
  <c r="L263" i="2"/>
  <c r="K263" i="2"/>
  <c r="J263" i="2"/>
  <c r="I263" i="2"/>
  <c r="H263" i="2"/>
  <c r="N262" i="2"/>
  <c r="L262" i="2"/>
  <c r="K262" i="2"/>
  <c r="J262" i="2"/>
  <c r="I262" i="2"/>
  <c r="H262" i="2"/>
  <c r="L265" i="2" l="1"/>
  <c r="K265" i="2" s="1"/>
  <c r="J265" i="2" s="1"/>
  <c r="N261" i="2"/>
  <c r="G266" i="2"/>
  <c r="G277" i="2"/>
  <c r="G264" i="2"/>
  <c r="G271" i="2"/>
  <c r="L261" i="2"/>
  <c r="G263" i="2"/>
  <c r="G262" i="2"/>
  <c r="J261" i="2"/>
  <c r="I265" i="2"/>
  <c r="K261" i="2"/>
  <c r="H23" i="2"/>
  <c r="H265" i="2" l="1"/>
  <c r="G265" i="2" s="1"/>
  <c r="I261" i="2"/>
  <c r="G261" i="2" l="1"/>
  <c r="H261" i="2"/>
  <c r="I70" i="2"/>
  <c r="G70" i="2" s="1"/>
  <c r="I83" i="2" l="1"/>
  <c r="G83" i="2" s="1"/>
  <c r="I87" i="2" l="1"/>
  <c r="G87" i="2" s="1"/>
  <c r="I65" i="2"/>
  <c r="G65" i="2" s="1"/>
  <c r="I123" i="2"/>
  <c r="G123" i="2" s="1"/>
  <c r="G122" i="2" s="1"/>
  <c r="I346" i="2"/>
  <c r="I67" i="2"/>
  <c r="G67" i="2" s="1"/>
  <c r="G66" i="2" s="1"/>
  <c r="I62" i="2"/>
  <c r="G62" i="2" s="1"/>
  <c r="I51" i="2"/>
  <c r="G51" i="2" s="1"/>
  <c r="I24" i="2"/>
  <c r="G24" i="2" s="1"/>
  <c r="G23" i="2" s="1"/>
  <c r="G61" i="2" l="1"/>
  <c r="G346" i="2"/>
  <c r="J61" i="2"/>
  <c r="K61" i="2"/>
  <c r="L61" i="2"/>
  <c r="J22" i="2"/>
  <c r="K22" i="2"/>
  <c r="L22" i="2"/>
  <c r="H200" i="2" l="1"/>
  <c r="I200" i="2"/>
  <c r="K200" i="2"/>
  <c r="L200" i="2"/>
  <c r="N200" i="2"/>
  <c r="H201" i="2"/>
  <c r="I201" i="2"/>
  <c r="K201" i="2"/>
  <c r="L201" i="2"/>
  <c r="N201" i="2"/>
  <c r="H202" i="2"/>
  <c r="I202" i="2"/>
  <c r="K202" i="2"/>
  <c r="L202" i="2"/>
  <c r="N202" i="2"/>
  <c r="I199" i="2"/>
  <c r="K199" i="2"/>
  <c r="L199" i="2"/>
  <c r="N199" i="2"/>
  <c r="H199" i="2"/>
  <c r="N256" i="2"/>
  <c r="L256" i="2"/>
  <c r="K256" i="2"/>
  <c r="J256" i="2"/>
  <c r="I256" i="2"/>
  <c r="H256" i="2"/>
  <c r="G201" i="2" l="1"/>
  <c r="G202" i="2"/>
  <c r="G199" i="2"/>
  <c r="G200" i="2"/>
  <c r="N246" i="2"/>
  <c r="L246" i="2"/>
  <c r="K246" i="2"/>
  <c r="J246" i="2"/>
  <c r="I246" i="2"/>
  <c r="H246" i="2"/>
  <c r="G198" i="2" l="1"/>
  <c r="I351" i="2"/>
  <c r="G351" i="2" l="1"/>
  <c r="I341" i="2"/>
  <c r="G341" i="2" s="1"/>
  <c r="I108" i="2"/>
  <c r="G108" i="2" l="1"/>
  <c r="G107" i="2" s="1"/>
  <c r="I103" i="2"/>
  <c r="G103" i="2" s="1"/>
  <c r="J334" i="2"/>
  <c r="J107" i="2"/>
  <c r="K107" i="2"/>
  <c r="I22" i="2" l="1"/>
  <c r="I66" i="2" l="1"/>
  <c r="J66" i="2"/>
  <c r="L66" i="2"/>
  <c r="N66" i="2"/>
  <c r="H66" i="2"/>
  <c r="H342" i="2" l="1"/>
  <c r="G342" i="2" s="1"/>
  <c r="H343" i="2"/>
  <c r="H344" i="2"/>
  <c r="N350" i="2"/>
  <c r="L350" i="2"/>
  <c r="K350" i="2"/>
  <c r="J350" i="2"/>
  <c r="I350" i="2"/>
  <c r="H350" i="2"/>
  <c r="G350" i="2" l="1"/>
  <c r="I105" i="2"/>
  <c r="J105" i="2"/>
  <c r="K105" i="2"/>
  <c r="L105" i="2"/>
  <c r="N105" i="2"/>
  <c r="H105" i="2"/>
  <c r="H106" i="2"/>
  <c r="H107" i="2"/>
  <c r="N158" i="2"/>
  <c r="L158" i="2"/>
  <c r="K158" i="2"/>
  <c r="J158" i="2"/>
  <c r="I158" i="2"/>
  <c r="H158" i="2"/>
  <c r="H102" i="2" l="1"/>
  <c r="G105" i="2"/>
  <c r="N224" i="2" l="1"/>
  <c r="L224" i="2"/>
  <c r="K224" i="2"/>
  <c r="J224" i="2"/>
  <c r="I224" i="2"/>
  <c r="H224" i="2"/>
  <c r="N317" i="2" l="1"/>
  <c r="N75" i="2"/>
  <c r="K75" i="2" s="1"/>
  <c r="K60" i="2" s="1"/>
  <c r="L75" i="2"/>
  <c r="L60" i="2" s="1"/>
  <c r="N74" i="2"/>
  <c r="K74" i="2" s="1"/>
  <c r="L74" i="2"/>
  <c r="N73" i="2"/>
  <c r="K73" i="2" s="1"/>
  <c r="L73" i="2"/>
  <c r="N72" i="2"/>
  <c r="L72" i="2"/>
  <c r="L317" i="2" l="1"/>
  <c r="K317" i="2" s="1"/>
  <c r="J317" i="2" s="1"/>
  <c r="I317" i="2" s="1"/>
  <c r="H317" i="2" s="1"/>
  <c r="G317" i="2" s="1"/>
  <c r="M317" i="2"/>
  <c r="M364" i="2" s="1"/>
  <c r="J74" i="2"/>
  <c r="H74" i="2" s="1"/>
  <c r="J75" i="2"/>
  <c r="H75" i="2" s="1"/>
  <c r="I74" i="2"/>
  <c r="I75" i="2"/>
  <c r="J73" i="2"/>
  <c r="H73" i="2" s="1"/>
  <c r="I73" i="2"/>
  <c r="H229" i="2"/>
  <c r="M313" i="2" l="1"/>
  <c r="M369" i="2" l="1"/>
  <c r="M360" i="2"/>
  <c r="M365" i="2" s="1"/>
  <c r="G72" i="2"/>
  <c r="G73" i="2"/>
  <c r="G74" i="2"/>
  <c r="G75" i="2"/>
  <c r="I106" i="2" l="1"/>
  <c r="J106" i="2"/>
  <c r="K106" i="2"/>
  <c r="L106" i="2"/>
  <c r="N106" i="2"/>
  <c r="G157" i="2"/>
  <c r="G156" i="2"/>
  <c r="G155" i="2"/>
  <c r="G154" i="2"/>
  <c r="N153" i="2"/>
  <c r="L153" i="2"/>
  <c r="K153" i="2"/>
  <c r="J153" i="2"/>
  <c r="I153" i="2"/>
  <c r="H153" i="2"/>
  <c r="J102" i="2" l="1"/>
  <c r="G106" i="2"/>
  <c r="G153" i="2"/>
  <c r="H315" i="2" l="1"/>
  <c r="I315" i="2"/>
  <c r="J315" i="2"/>
  <c r="K315" i="2"/>
  <c r="L315" i="2"/>
  <c r="N315" i="2"/>
  <c r="H316" i="2"/>
  <c r="I316" i="2"/>
  <c r="J316" i="2"/>
  <c r="K316" i="2"/>
  <c r="L316" i="2"/>
  <c r="N316" i="2"/>
  <c r="I314" i="2"/>
  <c r="J314" i="2"/>
  <c r="K314" i="2"/>
  <c r="L314" i="2"/>
  <c r="N314" i="2"/>
  <c r="H314" i="2"/>
  <c r="N334" i="2"/>
  <c r="L334" i="2"/>
  <c r="K334" i="2"/>
  <c r="I334" i="2"/>
  <c r="H334" i="2"/>
  <c r="G333" i="2"/>
  <c r="G332" i="2"/>
  <c r="G331" i="2"/>
  <c r="G330" i="2"/>
  <c r="N329" i="2"/>
  <c r="L329" i="2"/>
  <c r="K329" i="2"/>
  <c r="J329" i="2"/>
  <c r="I329" i="2"/>
  <c r="H329" i="2"/>
  <c r="G328" i="2"/>
  <c r="G327" i="2"/>
  <c r="G326" i="2"/>
  <c r="G325" i="2"/>
  <c r="G324" i="2"/>
  <c r="N323" i="2"/>
  <c r="L323" i="2"/>
  <c r="K323" i="2"/>
  <c r="J323" i="2"/>
  <c r="I323" i="2"/>
  <c r="H323" i="2"/>
  <c r="G322" i="2"/>
  <c r="G321" i="2"/>
  <c r="G320" i="2"/>
  <c r="G319" i="2"/>
  <c r="N318" i="2"/>
  <c r="L318" i="2"/>
  <c r="K318" i="2"/>
  <c r="J318" i="2"/>
  <c r="I318" i="2"/>
  <c r="H318" i="2"/>
  <c r="G314" i="2" l="1"/>
  <c r="H198" i="2"/>
  <c r="G316" i="2"/>
  <c r="G315" i="2"/>
  <c r="I313" i="2"/>
  <c r="J313" i="2"/>
  <c r="G318" i="2"/>
  <c r="G323" i="2"/>
  <c r="K313" i="2"/>
  <c r="G329" i="2"/>
  <c r="H313" i="2"/>
  <c r="N313" i="2"/>
  <c r="L313" i="2"/>
  <c r="G313" i="2" l="1"/>
  <c r="N219" i="2"/>
  <c r="L219" i="2"/>
  <c r="K219" i="2"/>
  <c r="J219" i="2"/>
  <c r="I219" i="2"/>
  <c r="H219" i="2"/>
  <c r="J174" i="2" l="1"/>
  <c r="J361" i="2" s="1"/>
  <c r="H78" i="2" l="1"/>
  <c r="I78" i="2"/>
  <c r="J78" i="2"/>
  <c r="K78" i="2"/>
  <c r="L78" i="2"/>
  <c r="H79" i="2"/>
  <c r="I79" i="2"/>
  <c r="J79" i="2"/>
  <c r="K79" i="2"/>
  <c r="L79" i="2"/>
  <c r="N79" i="2"/>
  <c r="H80" i="2"/>
  <c r="I80" i="2"/>
  <c r="J80" i="2"/>
  <c r="K80" i="2"/>
  <c r="L80" i="2"/>
  <c r="N80" i="2"/>
  <c r="H81" i="2"/>
  <c r="I81" i="2"/>
  <c r="J81" i="2"/>
  <c r="K81" i="2"/>
  <c r="L81" i="2"/>
  <c r="N81" i="2"/>
  <c r="G79" i="2" l="1"/>
  <c r="G80" i="2"/>
  <c r="G81" i="2"/>
  <c r="G78" i="2"/>
  <c r="H57" i="2"/>
  <c r="I57" i="2"/>
  <c r="J57" i="2"/>
  <c r="K57" i="2"/>
  <c r="L57" i="2"/>
  <c r="N57" i="2"/>
  <c r="H58" i="2"/>
  <c r="I58" i="2"/>
  <c r="J58" i="2"/>
  <c r="K58" i="2"/>
  <c r="L58" i="2"/>
  <c r="N58" i="2"/>
  <c r="H59" i="2"/>
  <c r="I59" i="2"/>
  <c r="J59" i="2"/>
  <c r="K59" i="2"/>
  <c r="L59" i="2"/>
  <c r="N59" i="2"/>
  <c r="H60" i="2"/>
  <c r="I60" i="2"/>
  <c r="J60" i="2"/>
  <c r="N60" i="2"/>
  <c r="G58" i="2" l="1"/>
  <c r="G60" i="2"/>
  <c r="G59" i="2"/>
  <c r="G57" i="2"/>
  <c r="G356" i="2"/>
  <c r="H71" i="2"/>
  <c r="H174" i="2"/>
  <c r="H361" i="2" s="1"/>
  <c r="I174" i="2"/>
  <c r="I361" i="2" s="1"/>
  <c r="K174" i="2"/>
  <c r="K361" i="2" s="1"/>
  <c r="L174" i="2"/>
  <c r="L361" i="2" s="1"/>
  <c r="N174" i="2"/>
  <c r="H19" i="2"/>
  <c r="I19" i="2"/>
  <c r="J19" i="2"/>
  <c r="K19" i="2"/>
  <c r="L19" i="2"/>
  <c r="N19" i="2"/>
  <c r="G19" i="2" l="1"/>
  <c r="G174" i="2"/>
  <c r="N361" i="2"/>
  <c r="G361" i="2" s="1"/>
  <c r="N143" i="2"/>
  <c r="L143" i="2"/>
  <c r="K143" i="2"/>
  <c r="J143" i="2"/>
  <c r="I143" i="2"/>
  <c r="H143" i="2"/>
  <c r="G143" i="2" l="1"/>
  <c r="H46" i="2"/>
  <c r="H94" i="2" s="1"/>
  <c r="H366" i="2" s="1"/>
  <c r="I46" i="2"/>
  <c r="I94" i="2" s="1"/>
  <c r="J46" i="2"/>
  <c r="J94" i="2" s="1"/>
  <c r="K94" i="2"/>
  <c r="K366" i="2" s="1"/>
  <c r="L46" i="2"/>
  <c r="L94" i="2" s="1"/>
  <c r="N46" i="2"/>
  <c r="H47" i="2"/>
  <c r="I47" i="2"/>
  <c r="J47" i="2"/>
  <c r="K95" i="2"/>
  <c r="L47" i="2"/>
  <c r="N47" i="2"/>
  <c r="H48" i="2"/>
  <c r="I48" i="2"/>
  <c r="J48" i="2"/>
  <c r="K48" i="2"/>
  <c r="L48" i="2"/>
  <c r="N48" i="2"/>
  <c r="H49" i="2"/>
  <c r="I49" i="2"/>
  <c r="I97" i="2" s="1"/>
  <c r="J49" i="2"/>
  <c r="J97" i="2" s="1"/>
  <c r="K49" i="2"/>
  <c r="L49" i="2"/>
  <c r="L97" i="2" s="1"/>
  <c r="N49" i="2"/>
  <c r="G185" i="2"/>
  <c r="G186" i="2"/>
  <c r="G187" i="2"/>
  <c r="G184" i="2"/>
  <c r="G48" i="2" l="1"/>
  <c r="G47" i="2"/>
  <c r="K97" i="2"/>
  <c r="G49" i="2"/>
  <c r="N94" i="2"/>
  <c r="G94" i="2" s="1"/>
  <c r="G46" i="2"/>
  <c r="G132" i="2"/>
  <c r="N355" i="2" l="1"/>
  <c r="N345" i="2"/>
  <c r="N240" i="2"/>
  <c r="N229" i="2"/>
  <c r="N214" i="2"/>
  <c r="N208" i="2"/>
  <c r="N203" i="2"/>
  <c r="N193" i="2"/>
  <c r="N188" i="2"/>
  <c r="N183" i="2"/>
  <c r="N178" i="2"/>
  <c r="N177" i="2"/>
  <c r="N364" i="2" s="1"/>
  <c r="N176" i="2"/>
  <c r="N363" i="2" s="1"/>
  <c r="N175" i="2"/>
  <c r="N362" i="2" s="1"/>
  <c r="N148" i="2"/>
  <c r="N138" i="2"/>
  <c r="N132" i="2"/>
  <c r="N127" i="2"/>
  <c r="N122" i="2"/>
  <c r="N117" i="2"/>
  <c r="N112" i="2"/>
  <c r="N107" i="2"/>
  <c r="N88" i="2"/>
  <c r="N82" i="2"/>
  <c r="N71" i="2"/>
  <c r="N61" i="2"/>
  <c r="N50" i="2"/>
  <c r="N33" i="2"/>
  <c r="N28" i="2"/>
  <c r="N23" i="2"/>
  <c r="N97" i="2"/>
  <c r="N21" i="2"/>
  <c r="N96" i="2" s="1"/>
  <c r="N20" i="2"/>
  <c r="N95" i="2" s="1"/>
  <c r="L355" i="2"/>
  <c r="L345" i="2"/>
  <c r="L240" i="2"/>
  <c r="L229" i="2"/>
  <c r="L214" i="2"/>
  <c r="L208" i="2"/>
  <c r="L203" i="2"/>
  <c r="L193" i="2"/>
  <c r="L188" i="2"/>
  <c r="L183" i="2"/>
  <c r="L178" i="2"/>
  <c r="L177" i="2"/>
  <c r="L364" i="2" s="1"/>
  <c r="L176" i="2"/>
  <c r="L363" i="2" s="1"/>
  <c r="L175" i="2"/>
  <c r="L362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96" i="2"/>
  <c r="L95" i="2"/>
  <c r="K355" i="2"/>
  <c r="K345" i="2"/>
  <c r="K240" i="2"/>
  <c r="K229" i="2"/>
  <c r="K214" i="2"/>
  <c r="K208" i="2"/>
  <c r="K203" i="2"/>
  <c r="K193" i="2"/>
  <c r="K188" i="2"/>
  <c r="K183" i="2"/>
  <c r="K178" i="2"/>
  <c r="K177" i="2"/>
  <c r="K364" i="2" s="1"/>
  <c r="K176" i="2"/>
  <c r="K363" i="2" s="1"/>
  <c r="K175" i="2"/>
  <c r="K362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55" i="2"/>
  <c r="J345" i="2"/>
  <c r="J240" i="2"/>
  <c r="J229" i="2"/>
  <c r="J214" i="2"/>
  <c r="J208" i="2"/>
  <c r="J203" i="2"/>
  <c r="J193" i="2"/>
  <c r="J188" i="2"/>
  <c r="J183" i="2"/>
  <c r="J178" i="2"/>
  <c r="J177" i="2"/>
  <c r="J364" i="2" s="1"/>
  <c r="J176" i="2"/>
  <c r="J363" i="2" s="1"/>
  <c r="J175" i="2"/>
  <c r="J362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N77" i="2" l="1"/>
  <c r="L360" i="2"/>
  <c r="N369" i="2"/>
  <c r="J360" i="2"/>
  <c r="K360" i="2"/>
  <c r="N360" i="2"/>
  <c r="N340" i="2"/>
  <c r="L340" i="2"/>
  <c r="K340" i="2"/>
  <c r="J340" i="2"/>
  <c r="K77" i="2"/>
  <c r="J173" i="2"/>
  <c r="J77" i="2"/>
  <c r="L77" i="2"/>
  <c r="K173" i="2"/>
  <c r="J56" i="2"/>
  <c r="K56" i="2"/>
  <c r="N56" i="2"/>
  <c r="L56" i="2"/>
  <c r="L18" i="2"/>
  <c r="N173" i="2"/>
  <c r="K18" i="2"/>
  <c r="N45" i="2"/>
  <c r="L173" i="2"/>
  <c r="J18" i="2"/>
  <c r="N18" i="2"/>
  <c r="N198" i="2"/>
  <c r="L198" i="2"/>
  <c r="N102" i="2"/>
  <c r="K198" i="2"/>
  <c r="K102" i="2"/>
  <c r="L102" i="2"/>
  <c r="I122" i="2"/>
  <c r="H122" i="2"/>
  <c r="J93" i="2" l="1"/>
  <c r="N93" i="2"/>
  <c r="K93" i="2"/>
  <c r="L93" i="2"/>
  <c r="I117" i="2" l="1"/>
  <c r="H117" i="2"/>
  <c r="I148" i="2"/>
  <c r="H148" i="2"/>
  <c r="G148" i="2" l="1"/>
  <c r="G357" i="2" l="1"/>
  <c r="I355" i="2"/>
  <c r="H355" i="2"/>
  <c r="I345" i="2"/>
  <c r="H345" i="2"/>
  <c r="I229" i="2"/>
  <c r="G216" i="2"/>
  <c r="G217" i="2"/>
  <c r="G218" i="2"/>
  <c r="G215" i="2"/>
  <c r="I214" i="2"/>
  <c r="H214" i="2"/>
  <c r="G210" i="2"/>
  <c r="G211" i="2"/>
  <c r="G212" i="2"/>
  <c r="G213" i="2"/>
  <c r="G209" i="2"/>
  <c r="I208" i="2"/>
  <c r="H208" i="2"/>
  <c r="H203" i="2"/>
  <c r="I203" i="2"/>
  <c r="G207" i="2"/>
  <c r="G205" i="2"/>
  <c r="G206" i="2"/>
  <c r="G204" i="2"/>
  <c r="H193" i="2"/>
  <c r="H188" i="2"/>
  <c r="I183" i="2"/>
  <c r="H183" i="2"/>
  <c r="I178" i="2"/>
  <c r="H178" i="2"/>
  <c r="I138" i="2"/>
  <c r="H138" i="2"/>
  <c r="H127" i="2"/>
  <c r="I127" i="2"/>
  <c r="G129" i="2"/>
  <c r="G130" i="2"/>
  <c r="G131" i="2"/>
  <c r="G128" i="2"/>
  <c r="I112" i="2"/>
  <c r="H112" i="2"/>
  <c r="I107" i="2"/>
  <c r="G178" i="2" l="1"/>
  <c r="H340" i="2"/>
  <c r="I340" i="2"/>
  <c r="I102" i="2"/>
  <c r="G102" i="2" s="1"/>
  <c r="H173" i="2"/>
  <c r="G183" i="2"/>
  <c r="G355" i="2"/>
  <c r="G345" i="2"/>
  <c r="G214" i="2"/>
  <c r="G208" i="2"/>
  <c r="G203" i="2"/>
  <c r="G193" i="2"/>
  <c r="G127" i="2"/>
  <c r="I88" i="2"/>
  <c r="H88" i="2"/>
  <c r="G88" i="2" s="1"/>
  <c r="I82" i="2"/>
  <c r="H82" i="2"/>
  <c r="I71" i="2"/>
  <c r="G71" i="2" s="1"/>
  <c r="H61" i="2"/>
  <c r="I61" i="2"/>
  <c r="I50" i="2"/>
  <c r="I45" i="2" s="1"/>
  <c r="H50" i="2"/>
  <c r="G50" i="2" s="1"/>
  <c r="H39" i="2"/>
  <c r="I39" i="2"/>
  <c r="H28" i="2"/>
  <c r="I28" i="2"/>
  <c r="I23" i="2"/>
  <c r="I240" i="2"/>
  <c r="I188" i="2"/>
  <c r="I173" i="2" s="1"/>
  <c r="I177" i="2"/>
  <c r="I364" i="2" s="1"/>
  <c r="I176" i="2"/>
  <c r="I363" i="2" s="1"/>
  <c r="I175" i="2"/>
  <c r="I362" i="2" s="1"/>
  <c r="I132" i="2"/>
  <c r="I33" i="2"/>
  <c r="I21" i="2"/>
  <c r="I96" i="2" s="1"/>
  <c r="I20" i="2"/>
  <c r="I95" i="2" s="1"/>
  <c r="G82" i="2" l="1"/>
  <c r="G340" i="2"/>
  <c r="G173" i="2"/>
  <c r="I360" i="2"/>
  <c r="H77" i="2"/>
  <c r="I77" i="2"/>
  <c r="H56" i="2"/>
  <c r="I56" i="2"/>
  <c r="H45" i="2"/>
  <c r="G45" i="2" s="1"/>
  <c r="I18" i="2"/>
  <c r="I198" i="2"/>
  <c r="G56" i="2" l="1"/>
  <c r="G77" i="2"/>
  <c r="I93" i="2"/>
  <c r="H21" i="2" l="1"/>
  <c r="H20" i="2"/>
  <c r="H95" i="2" l="1"/>
  <c r="G95" i="2" s="1"/>
  <c r="G20" i="2"/>
  <c r="H96" i="2"/>
  <c r="G96" i="2" s="1"/>
  <c r="G21" i="2"/>
  <c r="H240" i="2"/>
  <c r="H177" i="2"/>
  <c r="H176" i="2"/>
  <c r="H175" i="2"/>
  <c r="H132" i="2"/>
  <c r="H33" i="2"/>
  <c r="H18" i="2" s="1"/>
  <c r="G18" i="2" s="1"/>
  <c r="H22" i="2"/>
  <c r="G22" i="2" s="1"/>
  <c r="G177" i="2" l="1"/>
  <c r="H364" i="2"/>
  <c r="G364" i="2" s="1"/>
  <c r="G175" i="2"/>
  <c r="H362" i="2"/>
  <c r="G176" i="2"/>
  <c r="H363" i="2"/>
  <c r="G363" i="2" s="1"/>
  <c r="H93" i="2"/>
  <c r="G93" i="2" s="1"/>
  <c r="G34" i="2"/>
  <c r="G35" i="2"/>
  <c r="G36" i="2"/>
  <c r="G37" i="2"/>
  <c r="G38" i="2"/>
  <c r="G362" i="2" l="1"/>
  <c r="G360" i="2" s="1"/>
  <c r="H360" i="2"/>
  <c r="H97" i="2"/>
  <c r="G97" i="2" s="1"/>
  <c r="G33" i="2"/>
  <c r="G245" i="2" l="1"/>
  <c r="G244" i="2"/>
  <c r="G243" i="2"/>
  <c r="G242" i="2"/>
  <c r="G241" i="2"/>
  <c r="G240" i="2" l="1"/>
  <c r="N368" i="2" l="1"/>
  <c r="I367" i="2"/>
  <c r="J368" i="2"/>
  <c r="J369" i="2"/>
  <c r="K368" i="2"/>
  <c r="N366" i="2"/>
  <c r="I368" i="2"/>
  <c r="L369" i="2"/>
  <c r="H368" i="2"/>
  <c r="I369" i="2"/>
  <c r="I366" i="2"/>
  <c r="K367" i="2"/>
  <c r="J367" i="2"/>
  <c r="J366" i="2"/>
  <c r="H369" i="2"/>
  <c r="N367" i="2"/>
  <c r="L366" i="2"/>
  <c r="L368" i="2"/>
  <c r="N365" i="2"/>
  <c r="H367" i="2"/>
  <c r="H365" i="2"/>
  <c r="K369" i="2"/>
  <c r="L367" i="2"/>
  <c r="L365" i="2"/>
  <c r="K365" i="2"/>
  <c r="J365" i="2"/>
  <c r="I365" i="2"/>
  <c r="G366" i="2" l="1"/>
  <c r="G368" i="2"/>
  <c r="G365" i="2"/>
  <c r="G369" i="2"/>
  <c r="G36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Sevaldt</author>
  </authors>
  <commentList>
    <comment ref="B6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Q8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
по данным 2019г</t>
        </r>
      </text>
    </comment>
    <comment ref="B1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63" authorId="0" shapeId="0" xr:uid="{A8D955E5-DCFF-41C7-B34F-8CC04D2F573D}">
      <text>
        <r>
          <rPr>
            <b/>
            <sz val="9"/>
            <color indexed="81"/>
            <rFont val="Tahoma"/>
            <family val="2"/>
            <charset val="204"/>
          </rPr>
          <t xml:space="preserve">11.02.16 </t>
        </r>
      </text>
    </comment>
    <comment ref="B16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 xml:space="preserve">11.02.16 </t>
        </r>
      </text>
    </comment>
    <comment ref="B18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203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0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4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19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24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29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6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1" authorId="0" shapeId="0" xr:uid="{00000000-0006-0000-0000-000013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6" authorId="0" shapeId="0" xr:uid="{00000000-0006-0000-0000-000014000000}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66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71" authorId="0" shapeId="0" xr:uid="{00000000-0006-0000-0000-000016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77" authorId="0" shapeId="0" xr:uid="{00000000-0006-0000-0000-000017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82" authorId="0" shapeId="0" xr:uid="{00000000-0006-0000-0000-000018000000}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92" authorId="0" shapeId="0" xr:uid="{00000000-0006-0000-0000-000019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97" authorId="0" shapeId="0" xr:uid="{00000000-0006-0000-0000-00001A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03" authorId="0" shapeId="0" xr:uid="{00000000-0006-0000-0000-00001B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318" authorId="0" shapeId="0" xr:uid="{00000000-0006-0000-0000-00001C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323" authorId="0" shapeId="0" xr:uid="{00000000-0006-0000-0000-00001D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29" authorId="0" shapeId="0" xr:uid="{00000000-0006-0000-0000-00001E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76" authorId="0" shapeId="0" xr:uid="{00000000-0006-0000-0000-00001F000000}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<sst xmlns="http://schemas.openxmlformats.org/spreadsheetml/2006/main" count="943" uniqueCount="204">
  <si>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</si>
  <si>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</si>
  <si>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</si>
  <si>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</si>
  <si>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</si>
  <si>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</si>
  <si>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</si>
  <si>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</si>
  <si>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</si>
  <si>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</si>
  <si>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</si>
  <si>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</si>
  <si>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</si>
  <si>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</si>
  <si>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</si>
  <si>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</si>
  <si>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</si>
  <si>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</si>
  <si>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</si>
  <si>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</si>
  <si>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</si>
  <si>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</si>
  <si>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</si>
  <si>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</si>
  <si>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</si>
  <si>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</si>
  <si>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</si>
  <si>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</si>
  <si>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</si>
  <si>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</si>
  <si>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</si>
  <si>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</si>
  <si>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</si>
  <si>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</si>
  <si>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</si>
  <si>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</si>
  <si>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</si>
  <si>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</si>
  <si>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</si>
  <si>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</si>
  <si>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</si>
  <si>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</si>
  <si>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</si>
  <si>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</si>
  <si>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</si>
  <si>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</si>
  <si>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</si>
  <si>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</si>
  <si>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</si>
  <si>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</si>
  <si>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</si>
  <si>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</si>
  <si>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</si>
  <si>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</si>
  <si>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</si>
  <si>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</si>
  <si>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</si>
  <si>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</si>
  <si>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</si>
  <si>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</si>
  <si>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</si>
  <si>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</si>
  <si>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</si>
  <si>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</si>
  <si>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</si>
  <si>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</si>
  <si>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</si>
  <si>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</si>
  <si>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</si>
  <si>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</si>
  <si>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</si>
  <si>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</si>
  <si>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</si>
  <si>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</si>
  <si>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</si>
  <si>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</si>
  <si>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</si>
  <si>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</si>
  <si>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</si>
  <si>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</si>
  <si>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</si>
  <si>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</si>
  <si>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</si>
  <si>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</si>
  <si>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</si>
  <si>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</si>
  <si>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</si>
  <si>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</si>
  <si>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</si>
  <si>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</si>
  <si>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</si>
  <si>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</si>
  <si>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</si>
  <si>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</si>
  <si>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</si>
  <si>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</si>
  <si>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</si>
  <si>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</si>
  <si>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</si>
  <si>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</si>
  <si>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</si>
  <si>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</si>
  <si>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</si>
  <si>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</si>
  <si>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</si>
  <si>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</si>
  <si>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</si>
  <si>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</si>
  <si>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</si>
  <si>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</si>
  <si>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</si>
  <si>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</si>
  <si>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</si>
  <si>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</si>
  <si>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</si>
  <si>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</si>
  <si>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</si>
  <si>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</si>
  <si>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</si>
  <si>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</si>
  <si>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</si>
  <si>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</si>
  <si>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</si>
  <si>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</si>
  <si>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</si>
  <si>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</si>
  <si>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</si>
  <si>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</si>
  <si>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</si>
  <si>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</si>
  <si>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</si>
  <si>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</si>
  <si>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</si>
  <si>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</si>
  <si>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</si>
  <si>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</si>
  <si>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</si>
  <si>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</si>
  <si>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</si>
  <si>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</si>
  <si>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</si>
  <si>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</si>
  <si>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</si>
  <si>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</si>
  <si>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</si>
  <si>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</si>
  <si>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</si>
  <si>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</si>
  <si>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</si>
  <si>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</si>
  <si>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</si>
  <si>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</si>
  <si>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</si>
  <si>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</si>
  <si>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</si>
  <si>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</si>
  <si>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</si>
  <si>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</si>
  <si>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</si>
  <si>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</si>
  <si>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</si>
  <si>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</si>
  <si>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</si>
  <si>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</si>
  <si>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</si>
  <si>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</si>
  <si>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</si>
  <si>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</si>
  <si>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</si>
  <si>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</si>
  <si>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</si>
  <si>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</si>
  <si>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</si>
  <si>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</si>
  <si>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</si>
  <si>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</si>
  <si>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</si>
  <si>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</si>
  <si>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</si>
  <si>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</si>
  <si>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</si>
  <si>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</si>
  <si>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</si>
  <si>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</si>
  <si>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</si>
  <si>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</si>
  <si>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</si>
  <si>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</si>
  <si>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</si>
  <si>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>1.6.</t>
  </si>
  <si>
    <t>1.6.1.</t>
  </si>
  <si>
    <t>Реализация инициативного проекта в сфере культуры</t>
  </si>
  <si>
    <t>2025</t>
  </si>
  <si>
    <t>2027</t>
  </si>
  <si>
    <t>Обустройство территории  перед  Дворцом культуры имени В.В. Радула - «Среда возможностей».</t>
  </si>
  <si>
    <t>Обустройство территории перед  Дворцом культуры имени В.В. Радула</t>
  </si>
  <si>
    <t>1.1.10.</t>
  </si>
  <si>
    <t>Госсударственная поддержа отрасли культура "Выплата денежного поощрения лучшим муниципальным учреждениям культуры, находящимся на территориях сельских поселений Омской области, и их работникам"</t>
  </si>
  <si>
    <t xml:space="preserve">Лучшим сельским учреждениям культуры предоставлено денежное поощрение  </t>
  </si>
  <si>
    <t xml:space="preserve">Приложение  № 1 к постановлению Администрации Исилькульского муниципального района   от   .       .2025г   №  </t>
  </si>
  <si>
    <t>1.1.11.</t>
  </si>
  <si>
    <t>число учреждений в сфере культуры, укрепивших материально-техническую
базу за счет средств, полученных в виде премии за лучшее развитие сферы культуры
среди муниципальных образований Омской области</t>
  </si>
  <si>
    <t>число работников муниципальных учреждений в сфере культуры, получивших
поощрение за высокую результативность деятельности</t>
  </si>
  <si>
    <t>Поощрение администрации муниципальных образований Омской области за создание условий для развития и совершенствования сферы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</si>
</sst>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1">
    <xf numFmtId="0" fontId="0" fillId="0" borderId="0" xfId="0"/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14" fillId="2" borderId="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165" fontId="15" fillId="2" borderId="0" xfId="0" applyNumberFormat="1" applyFont="1" applyFill="1" applyBorder="1" applyAlignment="1">
      <alignment horizontal="center" vertical="top"/>
    </xf>
    <xf numFmtId="164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164" fontId="12" fillId="2" borderId="0" xfId="0" applyNumberFormat="1" applyFont="1" applyFill="1" applyBorder="1" applyAlignment="1">
      <alignment horizontal="center" vertical="top"/>
    </xf>
    <xf numFmtId="4" fontId="16" fillId="2" borderId="0" xfId="0" applyNumberFormat="1" applyFont="1" applyFill="1" applyAlignment="1">
      <alignment horizontal="center" vertical="top"/>
    </xf>
    <xf numFmtId="4" fontId="12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vertical="top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top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9" fillId="2" borderId="4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vertical="top"/>
    </xf>
    <xf numFmtId="165" fontId="3" fillId="2" borderId="6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7" fontId="3" fillId="2" borderId="1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164" fontId="4" fillId="2" borderId="1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vertical="top"/>
    </xf>
    <xf numFmtId="165" fontId="3" fillId="2" borderId="3" xfId="0" applyNumberFormat="1" applyFont="1" applyFill="1" applyBorder="1" applyAlignment="1">
      <alignment vertical="top"/>
    </xf>
    <xf numFmtId="0" fontId="3" fillId="2" borderId="1" xfId="0" applyNumberFormat="1" applyFont="1" applyFill="1" applyBorder="1" applyAlignment="1">
      <alignment horizontal="center" vertical="center" wrapText="1"/>
    </xf>
    <xf numFmtId="11" fontId="3" fillId="2" borderId="0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horizontal="left" vertical="top"/>
    </xf>
    <xf numFmtId="0" fontId="3" fillId="2" borderId="2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top"/>
    </xf>
    <xf numFmtId="0" fontId="3" fillId="2" borderId="3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top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vertical="center" wrapText="1"/>
    </xf>
    <xf numFmtId="166" fontId="3" fillId="2" borderId="3" xfId="0" applyNumberFormat="1" applyFont="1" applyFill="1" applyBorder="1" applyAlignment="1">
      <alignment vertical="top"/>
    </xf>
    <xf numFmtId="167" fontId="3" fillId="2" borderId="3" xfId="0" applyNumberFormat="1" applyFont="1" applyFill="1" applyBorder="1" applyAlignment="1">
      <alignment vertical="top"/>
    </xf>
    <xf numFmtId="1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top" wrapText="1"/>
    </xf>
    <xf numFmtId="1" fontId="3" fillId="2" borderId="2" xfId="0" applyNumberFormat="1" applyFont="1" applyFill="1" applyBorder="1" applyAlignment="1">
      <alignment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justify" vertical="center"/>
    </xf>
    <xf numFmtId="165" fontId="4" fillId="2" borderId="1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 wrapText="1"/>
    </xf>
    <xf numFmtId="164" fontId="7" fillId="2" borderId="0" xfId="0" applyNumberFormat="1" applyFont="1" applyFill="1" applyAlignment="1">
      <alignment horizontal="center" vertical="top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4" fontId="10" fillId="2" borderId="0" xfId="0" applyNumberFormat="1" applyFont="1" applyFill="1" applyAlignment="1">
      <alignment horizontal="center" vertical="top"/>
    </xf>
    <xf numFmtId="4" fontId="7" fillId="2" borderId="0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vertical="top"/>
    </xf>
    <xf numFmtId="167" fontId="3" fillId="2" borderId="6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167" fontId="3" fillId="2" borderId="2" xfId="0" applyNumberFormat="1" applyFont="1" applyFill="1" applyBorder="1" applyAlignment="1">
      <alignment horizontal="center" vertical="top"/>
    </xf>
    <xf numFmtId="167" fontId="3" fillId="2" borderId="6" xfId="0" applyNumberFormat="1" applyFont="1" applyFill="1" applyBorder="1" applyAlignment="1">
      <alignment horizontal="center" vertical="top"/>
    </xf>
    <xf numFmtId="167" fontId="3" fillId="2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6" fontId="3" fillId="2" borderId="2" xfId="0" applyNumberFormat="1" applyFont="1" applyFill="1" applyBorder="1" applyAlignment="1">
      <alignment horizontal="center" vertical="top"/>
    </xf>
    <xf numFmtId="166" fontId="3" fillId="2" borderId="6" xfId="0" applyNumberFormat="1" applyFont="1" applyFill="1" applyBorder="1" applyAlignment="1">
      <alignment horizontal="center" vertical="top"/>
    </xf>
    <xf numFmtId="166" fontId="3" fillId="2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167" fontId="3" fillId="2" borderId="2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7" fontId="3" fillId="2" borderId="2" xfId="0" applyNumberFormat="1" applyFont="1" applyFill="1" applyBorder="1" applyAlignment="1">
      <alignment horizontal="center" vertical="top"/>
    </xf>
    <xf numFmtId="37" fontId="3" fillId="2" borderId="6" xfId="0" applyNumberFormat="1" applyFont="1" applyFill="1" applyBorder="1" applyAlignment="1">
      <alignment horizontal="center" vertical="top"/>
    </xf>
    <xf numFmtId="37" fontId="3" fillId="2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6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top" wrapText="1"/>
    </xf>
    <xf numFmtId="1" fontId="3" fillId="2" borderId="6" xfId="0" applyNumberFormat="1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top"/>
    </xf>
    <xf numFmtId="165" fontId="3" fillId="2" borderId="3" xfId="0" applyNumberFormat="1" applyFont="1" applyFill="1" applyBorder="1" applyAlignment="1">
      <alignment horizontal="center" vertical="top"/>
    </xf>
    <xf numFmtId="3" fontId="3" fillId="2" borderId="2" xfId="0" applyNumberFormat="1" applyFont="1" applyFill="1" applyBorder="1" applyAlignment="1">
      <alignment horizontal="center" vertical="top"/>
    </xf>
    <xf numFmtId="3" fontId="3" fillId="2" borderId="6" xfId="0" applyNumberFormat="1" applyFont="1" applyFill="1" applyBorder="1" applyAlignment="1">
      <alignment horizontal="center" vertical="top"/>
    </xf>
    <xf numFmtId="3" fontId="3" fillId="2" borderId="3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9" fillId="2" borderId="19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164" fontId="4" fillId="2" borderId="6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11" fontId="3" fillId="2" borderId="2" xfId="0" applyNumberFormat="1" applyFont="1" applyFill="1" applyBorder="1" applyAlignment="1">
      <alignment horizontal="center" vertical="center" wrapText="1"/>
    </xf>
    <xf numFmtId="11" fontId="3" fillId="2" borderId="6" xfId="0" applyNumberFormat="1" applyFont="1" applyFill="1" applyBorder="1" applyAlignment="1">
      <alignment horizontal="center" vertical="center" wrapText="1"/>
    </xf>
    <xf numFmtId="11" fontId="3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Z584"/>
  <sheetViews>
    <sheetView tabSelected="1" view="pageBreakPreview" topLeftCell="E1" zoomScale="75" zoomScaleSheetLayoutView="75" workbookViewId="0">
      <selection activeCell="I387" sqref="I387"/>
    </sheetView>
  </sheetViews>
  <sheetFormatPr defaultColWidth="9.140625" defaultRowHeight="18.75" x14ac:dyDescent="0.25"/>
  <cols>
    <col min="1" max="1" width="9.42578125" style="8" customWidth="1"/>
    <col min="2" max="2" width="21.140625" style="83" customWidth="1"/>
    <col min="3" max="3" width="8.5703125" style="10" customWidth="1"/>
    <col min="4" max="4" width="7.7109375" style="10" customWidth="1"/>
    <col min="5" max="5" width="13.5703125" style="9" customWidth="1"/>
    <col min="6" max="6" width="27.85546875" style="9" customWidth="1"/>
    <col min="7" max="7" width="29.42578125" style="9" customWidth="1"/>
    <col min="8" max="8" width="28" style="32" customWidth="1"/>
    <col min="9" max="9" width="23.5703125" style="171" customWidth="1"/>
    <col min="10" max="10" width="23.7109375" style="171" customWidth="1"/>
    <col min="11" max="11" width="23" style="64" customWidth="1"/>
    <col min="12" max="12" width="24" style="171" customWidth="1"/>
    <col min="13" max="13" width="25.7109375" style="171" customWidth="1"/>
    <col min="14" max="14" width="25.140625" style="171" customWidth="1"/>
    <col min="15" max="15" width="31.85546875" style="165" customWidth="1"/>
    <col min="16" max="16" width="10.85546875" style="83" customWidth="1"/>
    <col min="17" max="17" width="16.28515625" style="83" customWidth="1"/>
    <col min="18" max="18" width="15.42578125" style="83" customWidth="1"/>
    <col min="19" max="23" width="15.140625" style="83" customWidth="1"/>
    <col min="24" max="25" width="9.140625" style="82"/>
    <col min="26" max="26" width="11.28515625" style="83" bestFit="1" customWidth="1"/>
    <col min="27" max="16384" width="9.140625" style="9"/>
  </cols>
  <sheetData>
    <row r="1" spans="1:26" ht="23.25" customHeight="1" x14ac:dyDescent="0.25">
      <c r="H1" s="11"/>
      <c r="I1" s="344" t="s">
        <v>199</v>
      </c>
      <c r="J1" s="344"/>
      <c r="K1" s="344"/>
      <c r="L1" s="344"/>
      <c r="M1" s="344"/>
      <c r="N1" s="344"/>
      <c r="O1" s="344"/>
      <c r="P1" s="344"/>
      <c r="Q1" s="344"/>
      <c r="R1" s="81"/>
      <c r="S1" s="81"/>
      <c r="T1" s="81"/>
      <c r="U1" s="81"/>
      <c r="V1" s="81"/>
      <c r="W1" s="81"/>
    </row>
    <row r="2" spans="1:26" ht="21.75" customHeight="1" x14ac:dyDescent="0.25">
      <c r="H2" s="11"/>
      <c r="I2" s="344" t="s">
        <v>171</v>
      </c>
      <c r="J2" s="344"/>
      <c r="K2" s="344"/>
      <c r="L2" s="344"/>
      <c r="M2" s="344"/>
      <c r="N2" s="344"/>
      <c r="O2" s="344"/>
      <c r="P2" s="344"/>
      <c r="Q2" s="344"/>
      <c r="R2" s="81"/>
      <c r="S2" s="81"/>
      <c r="T2" s="81"/>
      <c r="U2" s="81"/>
      <c r="V2" s="81"/>
      <c r="W2" s="81"/>
    </row>
    <row r="3" spans="1:26" ht="27" customHeight="1" x14ac:dyDescent="0.25">
      <c r="H3" s="11"/>
      <c r="I3" s="84"/>
      <c r="J3" s="84"/>
      <c r="K3" s="52"/>
      <c r="L3" s="84"/>
      <c r="M3" s="84"/>
      <c r="N3" s="84"/>
      <c r="O3" s="84"/>
      <c r="P3" s="84"/>
      <c r="Q3" s="84"/>
      <c r="R3" s="81"/>
      <c r="S3" s="81"/>
      <c r="T3" s="81"/>
      <c r="U3" s="81"/>
      <c r="V3" s="81"/>
      <c r="W3" s="81"/>
    </row>
    <row r="4" spans="1:26" ht="23.25" customHeight="1" x14ac:dyDescent="0.25">
      <c r="A4" s="280" t="s">
        <v>85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</row>
    <row r="5" spans="1:26" ht="23.25" customHeight="1" x14ac:dyDescent="0.25">
      <c r="A5" s="280" t="s">
        <v>54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</row>
    <row r="6" spans="1:26" ht="15" customHeight="1" x14ac:dyDescent="0.25">
      <c r="A6" s="280" t="s">
        <v>87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</row>
    <row r="7" spans="1:26" ht="15" customHeight="1" x14ac:dyDescent="0.25">
      <c r="A7" s="12"/>
      <c r="B7" s="78"/>
      <c r="C7" s="14"/>
      <c r="D7" s="14"/>
      <c r="E7" s="13"/>
      <c r="F7" s="13"/>
      <c r="G7" s="13"/>
      <c r="H7" s="15"/>
      <c r="I7" s="85"/>
      <c r="J7" s="85"/>
      <c r="K7" s="53"/>
      <c r="L7" s="85"/>
      <c r="M7" s="85"/>
      <c r="N7" s="85"/>
      <c r="O7" s="86"/>
      <c r="P7" s="78"/>
    </row>
    <row r="8" spans="1:26" ht="84" customHeight="1" x14ac:dyDescent="0.25">
      <c r="A8" s="264" t="s">
        <v>0</v>
      </c>
      <c r="B8" s="290" t="s">
        <v>1</v>
      </c>
      <c r="C8" s="284" t="s">
        <v>2</v>
      </c>
      <c r="D8" s="285"/>
      <c r="E8" s="261" t="s">
        <v>71</v>
      </c>
      <c r="F8" s="254" t="s">
        <v>4</v>
      </c>
      <c r="G8" s="255"/>
      <c r="H8" s="255"/>
      <c r="I8" s="255"/>
      <c r="J8" s="255"/>
      <c r="K8" s="255"/>
      <c r="L8" s="255"/>
      <c r="M8" s="255"/>
      <c r="N8" s="256"/>
      <c r="O8" s="292" t="s">
        <v>70</v>
      </c>
      <c r="P8" s="293"/>
      <c r="Q8" s="293"/>
      <c r="R8" s="293"/>
      <c r="S8" s="293"/>
      <c r="T8" s="293"/>
      <c r="U8" s="293"/>
      <c r="V8" s="293"/>
      <c r="W8" s="294"/>
    </row>
    <row r="9" spans="1:26" ht="49.5" customHeight="1" x14ac:dyDescent="0.25">
      <c r="A9" s="265"/>
      <c r="B9" s="348"/>
      <c r="C9" s="271" t="s">
        <v>12</v>
      </c>
      <c r="D9" s="271" t="s">
        <v>13</v>
      </c>
      <c r="E9" s="262"/>
      <c r="F9" s="261" t="s">
        <v>3</v>
      </c>
      <c r="G9" s="281" t="s">
        <v>5</v>
      </c>
      <c r="H9" s="257"/>
      <c r="I9" s="257"/>
      <c r="J9" s="257"/>
      <c r="K9" s="257"/>
      <c r="L9" s="257"/>
      <c r="M9" s="257"/>
      <c r="N9" s="258"/>
      <c r="O9" s="288" t="s">
        <v>6</v>
      </c>
      <c r="P9" s="290" t="s">
        <v>7</v>
      </c>
      <c r="Q9" s="269"/>
      <c r="R9" s="269"/>
      <c r="S9" s="269"/>
      <c r="T9" s="269"/>
      <c r="U9" s="269"/>
      <c r="V9" s="269"/>
      <c r="W9" s="270"/>
    </row>
    <row r="10" spans="1:26" ht="2.25" hidden="1" customHeight="1" x14ac:dyDescent="0.25">
      <c r="A10" s="265"/>
      <c r="B10" s="348"/>
      <c r="C10" s="272"/>
      <c r="D10" s="272"/>
      <c r="E10" s="262"/>
      <c r="F10" s="262"/>
      <c r="G10" s="282"/>
      <c r="H10" s="259"/>
      <c r="I10" s="259"/>
      <c r="J10" s="259"/>
      <c r="K10" s="259"/>
      <c r="L10" s="259"/>
      <c r="M10" s="259"/>
      <c r="N10" s="260"/>
      <c r="O10" s="289"/>
      <c r="P10" s="291"/>
      <c r="Q10" s="269"/>
      <c r="R10" s="269"/>
      <c r="S10" s="269"/>
      <c r="T10" s="269"/>
      <c r="U10" s="269"/>
      <c r="V10" s="269"/>
      <c r="W10" s="270"/>
    </row>
    <row r="11" spans="1:26" ht="23.25" customHeight="1" x14ac:dyDescent="0.25">
      <c r="A11" s="266"/>
      <c r="B11" s="291"/>
      <c r="C11" s="273"/>
      <c r="D11" s="273"/>
      <c r="E11" s="263"/>
      <c r="F11" s="263"/>
      <c r="G11" s="283"/>
      <c r="H11" s="16">
        <v>2021</v>
      </c>
      <c r="I11" s="87">
        <v>2022</v>
      </c>
      <c r="J11" s="87">
        <v>2023</v>
      </c>
      <c r="K11" s="54">
        <v>2024</v>
      </c>
      <c r="L11" s="87">
        <v>2025</v>
      </c>
      <c r="M11" s="87">
        <v>2026</v>
      </c>
      <c r="N11" s="87">
        <v>2027</v>
      </c>
      <c r="O11" s="88"/>
      <c r="P11" s="89"/>
      <c r="Q11" s="87">
        <v>2021</v>
      </c>
      <c r="R11" s="87">
        <v>2022</v>
      </c>
      <c r="S11" s="87">
        <v>2023</v>
      </c>
      <c r="T11" s="87">
        <v>2024</v>
      </c>
      <c r="U11" s="87">
        <v>2025</v>
      </c>
      <c r="V11" s="87">
        <v>2026</v>
      </c>
      <c r="W11" s="87">
        <v>2027</v>
      </c>
    </row>
    <row r="12" spans="1:26" ht="26.25" customHeight="1" thickBot="1" x14ac:dyDescent="0.3">
      <c r="A12" s="286">
        <v>1</v>
      </c>
      <c r="B12" s="287"/>
      <c r="C12" s="46">
        <v>2</v>
      </c>
      <c r="D12" s="46">
        <v>3</v>
      </c>
      <c r="E12" s="2">
        <v>4</v>
      </c>
      <c r="F12" s="2">
        <v>5</v>
      </c>
      <c r="G12" s="2">
        <v>6</v>
      </c>
      <c r="H12" s="7">
        <v>7</v>
      </c>
      <c r="I12" s="90">
        <v>8</v>
      </c>
      <c r="J12" s="90">
        <v>9</v>
      </c>
      <c r="K12" s="55">
        <v>10</v>
      </c>
      <c r="L12" s="90">
        <v>11</v>
      </c>
      <c r="M12" s="90">
        <v>12</v>
      </c>
      <c r="N12" s="90">
        <v>13</v>
      </c>
      <c r="O12" s="91">
        <v>14</v>
      </c>
      <c r="P12" s="92">
        <v>15</v>
      </c>
      <c r="Q12" s="93">
        <v>16</v>
      </c>
      <c r="R12" s="93">
        <v>17</v>
      </c>
      <c r="S12" s="93">
        <v>18</v>
      </c>
      <c r="T12" s="93">
        <v>19</v>
      </c>
      <c r="U12" s="93">
        <v>20</v>
      </c>
      <c r="V12" s="93">
        <v>21</v>
      </c>
      <c r="W12" s="93">
        <v>22</v>
      </c>
    </row>
    <row r="13" spans="1:26" s="17" customFormat="1" ht="21" customHeight="1" x14ac:dyDescent="0.25">
      <c r="A13" s="306" t="s">
        <v>19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94"/>
      <c r="S13" s="94"/>
      <c r="T13" s="94"/>
      <c r="U13" s="94"/>
      <c r="V13" s="94"/>
      <c r="W13" s="94"/>
      <c r="X13" s="95"/>
      <c r="Y13" s="95"/>
      <c r="Z13" s="96"/>
    </row>
    <row r="14" spans="1:26" s="15" customFormat="1" ht="18" customHeight="1" x14ac:dyDescent="0.25">
      <c r="A14" s="267" t="s">
        <v>57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97"/>
      <c r="S14" s="97"/>
      <c r="T14" s="97"/>
      <c r="U14" s="97"/>
      <c r="V14" s="97"/>
      <c r="W14" s="97"/>
      <c r="X14" s="98"/>
      <c r="Y14" s="98"/>
      <c r="Z14" s="85"/>
    </row>
    <row r="15" spans="1:26" s="15" customFormat="1" ht="21" customHeight="1" x14ac:dyDescent="0.25">
      <c r="A15" s="267" t="s">
        <v>88</v>
      </c>
      <c r="B15" s="268"/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97"/>
      <c r="S15" s="97"/>
      <c r="T15" s="97"/>
      <c r="U15" s="97"/>
      <c r="V15" s="97"/>
      <c r="W15" s="97"/>
      <c r="X15" s="98"/>
      <c r="Y15" s="98"/>
      <c r="Z15" s="85"/>
    </row>
    <row r="16" spans="1:26" s="15" customFormat="1" ht="18.75" customHeight="1" x14ac:dyDescent="0.25">
      <c r="A16" s="267" t="s">
        <v>20</v>
      </c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97"/>
      <c r="S16" s="97"/>
      <c r="T16" s="97"/>
      <c r="U16" s="97"/>
      <c r="V16" s="97"/>
      <c r="W16" s="97"/>
      <c r="X16" s="98"/>
      <c r="Y16" s="98"/>
      <c r="Z16" s="85"/>
    </row>
    <row r="17" spans="1:26" s="15" customFormat="1" ht="17.25" customHeight="1" x14ac:dyDescent="0.25">
      <c r="A17" s="252" t="s">
        <v>58</v>
      </c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97"/>
      <c r="S17" s="97"/>
      <c r="T17" s="97"/>
      <c r="U17" s="97"/>
      <c r="V17" s="97"/>
      <c r="W17" s="97"/>
      <c r="X17" s="98"/>
      <c r="Y17" s="98"/>
      <c r="Z17" s="85"/>
    </row>
    <row r="18" spans="1:26" s="11" customFormat="1" ht="27.75" customHeight="1" x14ac:dyDescent="0.25">
      <c r="A18" s="203" t="s">
        <v>15</v>
      </c>
      <c r="B18" s="215" t="s">
        <v>22</v>
      </c>
      <c r="C18" s="209" t="s">
        <v>86</v>
      </c>
      <c r="D18" s="209" t="s">
        <v>193</v>
      </c>
      <c r="E18" s="206" t="s">
        <v>21</v>
      </c>
      <c r="F18" s="5" t="s">
        <v>8</v>
      </c>
      <c r="G18" s="33">
        <f>H18+I18+N18+J18+K18+L18+M18</f>
        <v>168020526.60999998</v>
      </c>
      <c r="H18" s="33">
        <f>H23+H39+H33+H28</f>
        <v>18835833.300000001</v>
      </c>
      <c r="I18" s="56">
        <f t="shared" ref="I18:N19" si="0">I23+I39+I33+I28</f>
        <v>22256447.23</v>
      </c>
      <c r="J18" s="56">
        <f>J23+J39+J33+J28</f>
        <v>24545494.52</v>
      </c>
      <c r="K18" s="56">
        <f t="shared" si="0"/>
        <v>27974154.759999994</v>
      </c>
      <c r="L18" s="56">
        <f t="shared" si="0"/>
        <v>30460444.469999999</v>
      </c>
      <c r="M18" s="56">
        <f t="shared" ref="M18" si="1">M23+M39+M33+M28</f>
        <v>27926062.689999998</v>
      </c>
      <c r="N18" s="56">
        <f t="shared" si="0"/>
        <v>16022089.639999999</v>
      </c>
      <c r="O18" s="187" t="s">
        <v>14</v>
      </c>
      <c r="P18" s="200" t="s">
        <v>14</v>
      </c>
      <c r="Q18" s="200" t="s">
        <v>14</v>
      </c>
      <c r="R18" s="200" t="s">
        <v>14</v>
      </c>
      <c r="S18" s="200" t="s">
        <v>14</v>
      </c>
      <c r="T18" s="200" t="s">
        <v>14</v>
      </c>
      <c r="U18" s="200" t="s">
        <v>14</v>
      </c>
      <c r="V18" s="200" t="s">
        <v>14</v>
      </c>
      <c r="W18" s="200" t="s">
        <v>14</v>
      </c>
      <c r="X18" s="99"/>
      <c r="Y18" s="99"/>
      <c r="Z18" s="100"/>
    </row>
    <row r="19" spans="1:26" s="11" customFormat="1" ht="84.75" customHeight="1" x14ac:dyDescent="0.25">
      <c r="A19" s="204"/>
      <c r="B19" s="216"/>
      <c r="C19" s="210"/>
      <c r="D19" s="210"/>
      <c r="E19" s="207"/>
      <c r="F19" s="5" t="s">
        <v>80</v>
      </c>
      <c r="G19" s="33">
        <f>H19+I19+N19+J19+K19+L19+M19</f>
        <v>86968474.979999989</v>
      </c>
      <c r="H19" s="33">
        <f>H24+H40+H34+H29</f>
        <v>12179574.85</v>
      </c>
      <c r="I19" s="56">
        <f t="shared" si="0"/>
        <v>9698189.1999999993</v>
      </c>
      <c r="J19" s="56">
        <f t="shared" si="0"/>
        <v>10160511.629999999</v>
      </c>
      <c r="K19" s="56">
        <f t="shared" si="0"/>
        <v>13336813.299999999</v>
      </c>
      <c r="L19" s="56">
        <f t="shared" si="0"/>
        <v>13106194.700000001</v>
      </c>
      <c r="M19" s="56">
        <f t="shared" ref="M19" si="2">M24+M40+M34+M29</f>
        <v>12585101.66</v>
      </c>
      <c r="N19" s="56">
        <f t="shared" si="0"/>
        <v>15902089.639999999</v>
      </c>
      <c r="O19" s="188"/>
      <c r="P19" s="201"/>
      <c r="Q19" s="201"/>
      <c r="R19" s="201"/>
      <c r="S19" s="201"/>
      <c r="T19" s="201"/>
      <c r="U19" s="201"/>
      <c r="V19" s="201"/>
      <c r="W19" s="201"/>
      <c r="X19" s="99"/>
      <c r="Y19" s="99"/>
      <c r="Z19" s="100"/>
    </row>
    <row r="20" spans="1:26" s="11" customFormat="1" ht="56.25" customHeight="1" x14ac:dyDescent="0.25">
      <c r="A20" s="204"/>
      <c r="B20" s="216"/>
      <c r="C20" s="210"/>
      <c r="D20" s="210"/>
      <c r="E20" s="207"/>
      <c r="F20" s="5" t="s">
        <v>65</v>
      </c>
      <c r="G20" s="33">
        <f t="shared" ref="G20:G22" si="3">H20+I20+N20+J20+K20+L20+M20</f>
        <v>48943467.730000004</v>
      </c>
      <c r="H20" s="33">
        <f t="shared" ref="H20:I20" si="4">H25+H41+H35+H30</f>
        <v>3680012.79</v>
      </c>
      <c r="I20" s="56">
        <f t="shared" si="4"/>
        <v>6723405.8399999999</v>
      </c>
      <c r="J20" s="56">
        <f t="shared" ref="J20:L20" si="5">J25+J41+J35+J30</f>
        <v>8870342.9399999995</v>
      </c>
      <c r="K20" s="56">
        <f t="shared" si="5"/>
        <v>9079857.379999999</v>
      </c>
      <c r="L20" s="56">
        <f t="shared" si="5"/>
        <v>10400084.5</v>
      </c>
      <c r="M20" s="56">
        <f t="shared" ref="M20:N20" si="6">M25+M41+M35+M30</f>
        <v>10189764.279999999</v>
      </c>
      <c r="N20" s="56">
        <f t="shared" si="6"/>
        <v>0</v>
      </c>
      <c r="O20" s="188"/>
      <c r="P20" s="201"/>
      <c r="Q20" s="201"/>
      <c r="R20" s="201"/>
      <c r="S20" s="201"/>
      <c r="T20" s="201"/>
      <c r="U20" s="201"/>
      <c r="V20" s="201"/>
      <c r="W20" s="201"/>
      <c r="X20" s="99"/>
      <c r="Y20" s="99"/>
      <c r="Z20" s="100"/>
    </row>
    <row r="21" spans="1:26" s="11" customFormat="1" ht="51.75" customHeight="1" x14ac:dyDescent="0.25">
      <c r="A21" s="204"/>
      <c r="B21" s="216"/>
      <c r="C21" s="210"/>
      <c r="D21" s="210"/>
      <c r="E21" s="207"/>
      <c r="F21" s="5" t="s">
        <v>66</v>
      </c>
      <c r="G21" s="33">
        <f t="shared" si="3"/>
        <v>31383851.239999998</v>
      </c>
      <c r="H21" s="33">
        <f t="shared" ref="H21:I22" si="7">H26+H42+H37</f>
        <v>2912574</v>
      </c>
      <c r="I21" s="56">
        <f t="shared" si="7"/>
        <v>5775116.1900000004</v>
      </c>
      <c r="J21" s="56">
        <f t="shared" ref="J21:L21" si="8">J26+J42+J37</f>
        <v>5402728.9500000002</v>
      </c>
      <c r="K21" s="56">
        <f t="shared" si="8"/>
        <v>5428070.0800000001</v>
      </c>
      <c r="L21" s="56">
        <f t="shared" si="8"/>
        <v>6834165.2699999996</v>
      </c>
      <c r="M21" s="56">
        <f t="shared" ref="M21:N21" si="9">M26+M42+M37</f>
        <v>5031196.75</v>
      </c>
      <c r="N21" s="56">
        <f t="shared" si="9"/>
        <v>0</v>
      </c>
      <c r="O21" s="188"/>
      <c r="P21" s="201"/>
      <c r="Q21" s="201"/>
      <c r="R21" s="201"/>
      <c r="S21" s="201"/>
      <c r="T21" s="201"/>
      <c r="U21" s="201"/>
      <c r="V21" s="201"/>
      <c r="W21" s="201"/>
      <c r="X21" s="99"/>
      <c r="Y21" s="99"/>
      <c r="Z21" s="100"/>
    </row>
    <row r="22" spans="1:26" s="11" customFormat="1" ht="35.25" customHeight="1" x14ac:dyDescent="0.25">
      <c r="A22" s="205"/>
      <c r="B22" s="217"/>
      <c r="C22" s="211"/>
      <c r="D22" s="211"/>
      <c r="E22" s="208"/>
      <c r="F22" s="5" t="s">
        <v>67</v>
      </c>
      <c r="G22" s="33">
        <f t="shared" si="3"/>
        <v>724732.66</v>
      </c>
      <c r="H22" s="33">
        <f t="shared" si="7"/>
        <v>63671.66</v>
      </c>
      <c r="I22" s="56">
        <f t="shared" si="7"/>
        <v>59736</v>
      </c>
      <c r="J22" s="56">
        <f t="shared" ref="J22:L22" si="10">J27+J43+J38</f>
        <v>111911</v>
      </c>
      <c r="K22" s="56">
        <f t="shared" si="10"/>
        <v>129414</v>
      </c>
      <c r="L22" s="56">
        <f t="shared" si="10"/>
        <v>120000</v>
      </c>
      <c r="M22" s="56">
        <f t="shared" ref="M22:N22" si="11">M27+M43+M38</f>
        <v>120000</v>
      </c>
      <c r="N22" s="56">
        <f t="shared" si="11"/>
        <v>120000</v>
      </c>
      <c r="O22" s="189"/>
      <c r="P22" s="202"/>
      <c r="Q22" s="202"/>
      <c r="R22" s="202"/>
      <c r="S22" s="202"/>
      <c r="T22" s="202"/>
      <c r="U22" s="202"/>
      <c r="V22" s="202"/>
      <c r="W22" s="202"/>
      <c r="X22" s="99"/>
      <c r="Y22" s="99"/>
      <c r="Z22" s="100"/>
    </row>
    <row r="23" spans="1:26" s="15" customFormat="1" ht="28.5" customHeight="1" x14ac:dyDescent="0.25">
      <c r="A23" s="221" t="s">
        <v>9</v>
      </c>
      <c r="B23" s="200" t="s">
        <v>122</v>
      </c>
      <c r="C23" s="228" t="s">
        <v>86</v>
      </c>
      <c r="D23" s="228" t="s">
        <v>193</v>
      </c>
      <c r="E23" s="184" t="s">
        <v>21</v>
      </c>
      <c r="F23" s="49" t="s">
        <v>8</v>
      </c>
      <c r="G23" s="34">
        <f>G24+G25+G26+G27</f>
        <v>160133767</v>
      </c>
      <c r="H23" s="34">
        <f>H24+H25+H26+H27</f>
        <v>17650059.199999999</v>
      </c>
      <c r="I23" s="76">
        <f t="shared" ref="I23" si="12">I24+I25+I26+I27</f>
        <v>21126200.890000001</v>
      </c>
      <c r="J23" s="76">
        <f t="shared" ref="J23:K23" si="13">J24+J25+J26+J27</f>
        <v>23246151.09</v>
      </c>
      <c r="K23" s="76">
        <f t="shared" si="13"/>
        <v>26912030.129999995</v>
      </c>
      <c r="L23" s="76">
        <f>L24+L25+L26+L27</f>
        <v>29041070.68</v>
      </c>
      <c r="M23" s="76">
        <f t="shared" ref="M23:N23" si="14">M24+M25+M26+M27</f>
        <v>26602362.969999999</v>
      </c>
      <c r="N23" s="76">
        <f t="shared" si="14"/>
        <v>15555892.039999999</v>
      </c>
      <c r="O23" s="187" t="s">
        <v>44</v>
      </c>
      <c r="P23" s="190" t="s">
        <v>45</v>
      </c>
      <c r="Q23" s="190">
        <v>5392.67</v>
      </c>
      <c r="R23" s="190">
        <v>5780.75</v>
      </c>
      <c r="S23" s="190">
        <v>5875</v>
      </c>
      <c r="T23" s="250">
        <v>5972.38</v>
      </c>
      <c r="U23" s="250">
        <v>6138.05</v>
      </c>
      <c r="V23" s="250">
        <v>6138.05</v>
      </c>
      <c r="W23" s="250">
        <v>6138.05</v>
      </c>
      <c r="X23" s="98"/>
      <c r="Y23" s="98"/>
      <c r="Z23" s="85"/>
    </row>
    <row r="24" spans="1:26" s="15" customFormat="1" ht="83.25" customHeight="1" x14ac:dyDescent="0.25">
      <c r="A24" s="222"/>
      <c r="B24" s="201"/>
      <c r="C24" s="198"/>
      <c r="D24" s="198"/>
      <c r="E24" s="185"/>
      <c r="F24" s="49" t="s">
        <v>80</v>
      </c>
      <c r="G24" s="34">
        <f>N24+H24+I24+J24+K24+L24+M24</f>
        <v>80312791.969999999</v>
      </c>
      <c r="H24" s="35">
        <v>11275592.85</v>
      </c>
      <c r="I24" s="68">
        <f>9249116.29-402457.09</f>
        <v>8846659.1999999993</v>
      </c>
      <c r="J24" s="68">
        <v>9108820.1999999993</v>
      </c>
      <c r="K24" s="76">
        <v>12487284.609999999</v>
      </c>
      <c r="L24" s="68">
        <v>11897141.130000001</v>
      </c>
      <c r="M24" s="68">
        <v>11261401.939999999</v>
      </c>
      <c r="N24" s="68">
        <v>15435892.039999999</v>
      </c>
      <c r="O24" s="189"/>
      <c r="P24" s="192"/>
      <c r="Q24" s="192"/>
      <c r="R24" s="192"/>
      <c r="S24" s="192"/>
      <c r="T24" s="251"/>
      <c r="U24" s="251"/>
      <c r="V24" s="251"/>
      <c r="W24" s="251"/>
      <c r="X24" s="98"/>
      <c r="Y24" s="98"/>
      <c r="Z24" s="85"/>
    </row>
    <row r="25" spans="1:26" s="15" customFormat="1" ht="49.5" customHeight="1" x14ac:dyDescent="0.25">
      <c r="A25" s="222"/>
      <c r="B25" s="201"/>
      <c r="C25" s="198"/>
      <c r="D25" s="198"/>
      <c r="E25" s="185"/>
      <c r="F25" s="49" t="s">
        <v>65</v>
      </c>
      <c r="G25" s="34">
        <f t="shared" ref="G25:G27" si="15">N25+H25+I25+J25+K25+L25+M25</f>
        <v>47712391.130000003</v>
      </c>
      <c r="H25" s="35">
        <v>3398220.69</v>
      </c>
      <c r="I25" s="68">
        <v>6444689.5</v>
      </c>
      <c r="J25" s="68">
        <v>8622690.9399999995</v>
      </c>
      <c r="K25" s="76">
        <v>8867261.4399999995</v>
      </c>
      <c r="L25" s="68">
        <v>10189764.279999999</v>
      </c>
      <c r="M25" s="68">
        <v>10189764.279999999</v>
      </c>
      <c r="N25" s="68">
        <v>0</v>
      </c>
      <c r="O25" s="274" t="s">
        <v>142</v>
      </c>
      <c r="P25" s="190" t="s">
        <v>48</v>
      </c>
      <c r="Q25" s="101">
        <v>75.5</v>
      </c>
      <c r="R25" s="102">
        <v>79.680000000000007</v>
      </c>
      <c r="S25" s="102">
        <v>78.03</v>
      </c>
      <c r="T25" s="102">
        <v>80.3</v>
      </c>
      <c r="U25" s="102">
        <v>73.989999999999995</v>
      </c>
      <c r="V25" s="102">
        <v>73.989999999999995</v>
      </c>
      <c r="W25" s="102">
        <v>0</v>
      </c>
      <c r="X25" s="98"/>
      <c r="Y25" s="98"/>
      <c r="Z25" s="85"/>
    </row>
    <row r="26" spans="1:26" s="15" customFormat="1" ht="130.5" customHeight="1" x14ac:dyDescent="0.25">
      <c r="A26" s="222"/>
      <c r="B26" s="201"/>
      <c r="C26" s="198"/>
      <c r="D26" s="198"/>
      <c r="E26" s="185"/>
      <c r="F26" s="49" t="s">
        <v>66</v>
      </c>
      <c r="G26" s="34">
        <f t="shared" si="15"/>
        <v>31383851.239999998</v>
      </c>
      <c r="H26" s="34">
        <v>2912574</v>
      </c>
      <c r="I26" s="76">
        <v>5775116.1900000004</v>
      </c>
      <c r="J26" s="76">
        <v>5402728.9500000002</v>
      </c>
      <c r="K26" s="76">
        <v>5428070.0800000001</v>
      </c>
      <c r="L26" s="76">
        <f>5031196.75+1802968.52</f>
        <v>6834165.2699999996</v>
      </c>
      <c r="M26" s="76">
        <v>5031196.75</v>
      </c>
      <c r="N26" s="76">
        <v>0</v>
      </c>
      <c r="O26" s="275"/>
      <c r="P26" s="191"/>
      <c r="Q26" s="101"/>
      <c r="R26" s="101"/>
      <c r="S26" s="101"/>
      <c r="T26" s="101"/>
      <c r="U26" s="101"/>
      <c r="V26" s="101"/>
      <c r="W26" s="101"/>
      <c r="X26" s="98"/>
      <c r="Y26" s="98"/>
      <c r="Z26" s="85"/>
    </row>
    <row r="27" spans="1:26" s="15" customFormat="1" ht="38.25" customHeight="1" x14ac:dyDescent="0.25">
      <c r="A27" s="223"/>
      <c r="B27" s="202"/>
      <c r="C27" s="199"/>
      <c r="D27" s="199"/>
      <c r="E27" s="186"/>
      <c r="F27" s="49" t="s">
        <v>67</v>
      </c>
      <c r="G27" s="34">
        <f t="shared" si="15"/>
        <v>724732.66</v>
      </c>
      <c r="H27" s="49">
        <v>63671.66</v>
      </c>
      <c r="I27" s="75">
        <v>59736</v>
      </c>
      <c r="J27" s="68">
        <v>111911</v>
      </c>
      <c r="K27" s="76">
        <v>129414</v>
      </c>
      <c r="L27" s="68">
        <v>120000</v>
      </c>
      <c r="M27" s="68">
        <v>120000</v>
      </c>
      <c r="N27" s="68">
        <v>120000</v>
      </c>
      <c r="O27" s="276"/>
      <c r="P27" s="192"/>
      <c r="Q27" s="103"/>
      <c r="R27" s="103"/>
      <c r="S27" s="103"/>
      <c r="T27" s="103"/>
      <c r="U27" s="103"/>
      <c r="V27" s="103"/>
      <c r="W27" s="103"/>
      <c r="X27" s="98"/>
      <c r="Y27" s="98"/>
      <c r="Z27" s="85"/>
    </row>
    <row r="28" spans="1:26" s="15" customFormat="1" ht="15.75" customHeight="1" x14ac:dyDescent="0.25">
      <c r="A28" s="221" t="s">
        <v>16</v>
      </c>
      <c r="B28" s="200" t="s">
        <v>23</v>
      </c>
      <c r="C28" s="228" t="s">
        <v>86</v>
      </c>
      <c r="D28" s="228" t="s">
        <v>193</v>
      </c>
      <c r="E28" s="184" t="s">
        <v>21</v>
      </c>
      <c r="F28" s="49" t="s">
        <v>8</v>
      </c>
      <c r="G28" s="50">
        <f>G29+G30+G31+G32</f>
        <v>7787795.6099999994</v>
      </c>
      <c r="H28" s="50">
        <f t="shared" ref="H28:I28" si="16">H29+H30+H31+H32</f>
        <v>1136292.1000000001</v>
      </c>
      <c r="I28" s="70">
        <f t="shared" si="16"/>
        <v>1130246.3400000001</v>
      </c>
      <c r="J28" s="70">
        <f t="shared" ref="J28:L28" si="17">J29+J30+J31+J32</f>
        <v>1299343.43</v>
      </c>
      <c r="K28" s="76">
        <f t="shared" si="17"/>
        <v>1062124.6299999999</v>
      </c>
      <c r="L28" s="76">
        <f t="shared" si="17"/>
        <v>1369891.79</v>
      </c>
      <c r="M28" s="70">
        <f t="shared" ref="M28:N28" si="18">M29+M30+M31+M32</f>
        <v>1323699.72</v>
      </c>
      <c r="N28" s="70">
        <f t="shared" si="18"/>
        <v>466197.6</v>
      </c>
      <c r="O28" s="187" t="s">
        <v>127</v>
      </c>
      <c r="P28" s="190" t="s">
        <v>45</v>
      </c>
      <c r="Q28" s="190">
        <v>250</v>
      </c>
      <c r="R28" s="190">
        <v>250</v>
      </c>
      <c r="S28" s="190">
        <v>250</v>
      </c>
      <c r="T28" s="190">
        <v>250</v>
      </c>
      <c r="U28" s="190">
        <v>250</v>
      </c>
      <c r="V28" s="190">
        <v>250</v>
      </c>
      <c r="W28" s="190">
        <v>250</v>
      </c>
      <c r="X28" s="98"/>
      <c r="Y28" s="98"/>
      <c r="Z28" s="85"/>
    </row>
    <row r="29" spans="1:26" s="15" customFormat="1" ht="87" customHeight="1" x14ac:dyDescent="0.25">
      <c r="A29" s="222"/>
      <c r="B29" s="201"/>
      <c r="C29" s="198"/>
      <c r="D29" s="198"/>
      <c r="E29" s="185"/>
      <c r="F29" s="49" t="s">
        <v>80</v>
      </c>
      <c r="G29" s="50">
        <f>N29+H29+I29+J29+K29+L29+M29</f>
        <v>6556719.0099999998</v>
      </c>
      <c r="H29" s="49">
        <v>854500</v>
      </c>
      <c r="I29" s="75">
        <v>851530</v>
      </c>
      <c r="J29" s="75">
        <v>1051691.43</v>
      </c>
      <c r="K29" s="76">
        <v>849528.69</v>
      </c>
      <c r="L29" s="68">
        <v>1159571.57</v>
      </c>
      <c r="M29" s="68">
        <v>1323699.72</v>
      </c>
      <c r="N29" s="68">
        <v>466197.6</v>
      </c>
      <c r="O29" s="189"/>
      <c r="P29" s="192"/>
      <c r="Q29" s="192"/>
      <c r="R29" s="192"/>
      <c r="S29" s="192"/>
      <c r="T29" s="192"/>
      <c r="U29" s="192"/>
      <c r="V29" s="192"/>
      <c r="W29" s="192"/>
      <c r="X29" s="98"/>
      <c r="Y29" s="98"/>
      <c r="Z29" s="85"/>
    </row>
    <row r="30" spans="1:26" s="15" customFormat="1" ht="131.25" customHeight="1" x14ac:dyDescent="0.25">
      <c r="A30" s="222"/>
      <c r="B30" s="201"/>
      <c r="C30" s="198"/>
      <c r="D30" s="198"/>
      <c r="E30" s="185"/>
      <c r="F30" s="49" t="s">
        <v>65</v>
      </c>
      <c r="G30" s="50">
        <f t="shared" ref="G30:G32" si="19">N30+H30+I30+J30+K30+L30+M30</f>
        <v>1231076.5999999999</v>
      </c>
      <c r="H30" s="35">
        <v>281792.09999999998</v>
      </c>
      <c r="I30" s="68">
        <v>278716.34000000003</v>
      </c>
      <c r="J30" s="68">
        <v>247652</v>
      </c>
      <c r="K30" s="76">
        <v>212595.94</v>
      </c>
      <c r="L30" s="68">
        <v>210320.22</v>
      </c>
      <c r="M30" s="68">
        <v>0</v>
      </c>
      <c r="N30" s="68">
        <v>0</v>
      </c>
      <c r="O30" s="69" t="s">
        <v>183</v>
      </c>
      <c r="P30" s="104" t="s">
        <v>72</v>
      </c>
      <c r="Q30" s="105">
        <v>0</v>
      </c>
      <c r="R30" s="106">
        <v>0</v>
      </c>
      <c r="S30" s="106">
        <v>1</v>
      </c>
      <c r="T30" s="106">
        <v>1</v>
      </c>
      <c r="U30" s="106">
        <v>1</v>
      </c>
      <c r="V30" s="106">
        <v>0</v>
      </c>
      <c r="W30" s="106">
        <v>0</v>
      </c>
      <c r="X30" s="98"/>
      <c r="Y30" s="98"/>
      <c r="Z30" s="85"/>
    </row>
    <row r="31" spans="1:26" s="15" customFormat="1" ht="54" customHeight="1" x14ac:dyDescent="0.25">
      <c r="A31" s="222"/>
      <c r="B31" s="201"/>
      <c r="C31" s="198"/>
      <c r="D31" s="198"/>
      <c r="E31" s="185"/>
      <c r="F31" s="49" t="s">
        <v>66</v>
      </c>
      <c r="G31" s="50">
        <f t="shared" si="19"/>
        <v>0</v>
      </c>
      <c r="H31" s="35">
        <v>0</v>
      </c>
      <c r="I31" s="68">
        <v>0</v>
      </c>
      <c r="J31" s="68">
        <v>0</v>
      </c>
      <c r="K31" s="76">
        <v>0</v>
      </c>
      <c r="L31" s="68">
        <v>0</v>
      </c>
      <c r="M31" s="68">
        <v>0</v>
      </c>
      <c r="N31" s="68">
        <v>0</v>
      </c>
      <c r="O31" s="69" t="s">
        <v>161</v>
      </c>
      <c r="P31" s="104" t="s">
        <v>48</v>
      </c>
      <c r="Q31" s="105">
        <v>2</v>
      </c>
      <c r="R31" s="106">
        <v>2</v>
      </c>
      <c r="S31" s="106">
        <v>0</v>
      </c>
      <c r="T31" s="106">
        <v>0</v>
      </c>
      <c r="U31" s="106">
        <v>0</v>
      </c>
      <c r="V31" s="106">
        <v>0</v>
      </c>
      <c r="W31" s="106">
        <v>0</v>
      </c>
      <c r="X31" s="98"/>
      <c r="Y31" s="98"/>
      <c r="Z31" s="85"/>
    </row>
    <row r="32" spans="1:26" s="15" customFormat="1" ht="34.9" customHeight="1" x14ac:dyDescent="0.25">
      <c r="A32" s="223"/>
      <c r="B32" s="202"/>
      <c r="C32" s="199"/>
      <c r="D32" s="199"/>
      <c r="E32" s="186"/>
      <c r="F32" s="49" t="s">
        <v>67</v>
      </c>
      <c r="G32" s="50">
        <f t="shared" si="19"/>
        <v>0</v>
      </c>
      <c r="H32" s="35">
        <v>0</v>
      </c>
      <c r="I32" s="68">
        <v>0</v>
      </c>
      <c r="J32" s="68">
        <v>0</v>
      </c>
      <c r="K32" s="76">
        <v>0</v>
      </c>
      <c r="L32" s="68">
        <v>0</v>
      </c>
      <c r="M32" s="68">
        <v>0</v>
      </c>
      <c r="N32" s="68">
        <v>0</v>
      </c>
      <c r="O32" s="107"/>
      <c r="P32" s="103"/>
      <c r="Q32" s="103"/>
      <c r="R32" s="103"/>
      <c r="S32" s="103"/>
      <c r="T32" s="103"/>
      <c r="U32" s="103"/>
      <c r="V32" s="103"/>
      <c r="W32" s="103"/>
      <c r="X32" s="98"/>
      <c r="Y32" s="98"/>
      <c r="Z32" s="85"/>
    </row>
    <row r="33" spans="1:26" s="15" customFormat="1" ht="34.9" hidden="1" customHeight="1" x14ac:dyDescent="0.25">
      <c r="A33" s="221" t="s">
        <v>81</v>
      </c>
      <c r="B33" s="200"/>
      <c r="C33" s="228"/>
      <c r="D33" s="228"/>
      <c r="E33" s="184"/>
      <c r="F33" s="49"/>
      <c r="G33" s="50" t="e">
        <f t="shared" ref="G33" si="20">G34+G35+G36+G37+G38</f>
        <v>#REF!</v>
      </c>
      <c r="H33" s="50">
        <f t="shared" ref="H33:I33" si="21">H34+H35+H36+H37+H38</f>
        <v>0</v>
      </c>
      <c r="I33" s="70">
        <f t="shared" si="21"/>
        <v>0</v>
      </c>
      <c r="J33" s="70">
        <f t="shared" ref="J33:L33" si="22">J34+J35+J36+J37+J38</f>
        <v>0</v>
      </c>
      <c r="K33" s="76">
        <f t="shared" si="22"/>
        <v>0</v>
      </c>
      <c r="L33" s="179">
        <f t="shared" si="22"/>
        <v>0</v>
      </c>
      <c r="M33" s="70">
        <f t="shared" ref="M33:N33" si="23">M34+M35+M36+M37+M38</f>
        <v>0</v>
      </c>
      <c r="N33" s="70">
        <f t="shared" si="23"/>
        <v>0</v>
      </c>
      <c r="O33" s="187"/>
      <c r="P33" s="190"/>
      <c r="Q33" s="190"/>
      <c r="R33" s="190"/>
      <c r="S33" s="190"/>
      <c r="T33" s="190"/>
      <c r="U33" s="190"/>
      <c r="V33" s="190"/>
      <c r="W33" s="190"/>
      <c r="X33" s="98"/>
      <c r="Y33" s="98"/>
      <c r="Z33" s="85"/>
    </row>
    <row r="34" spans="1:26" s="15" customFormat="1" ht="87" hidden="1" customHeight="1" x14ac:dyDescent="0.25">
      <c r="A34" s="222"/>
      <c r="B34" s="201"/>
      <c r="C34" s="198"/>
      <c r="D34" s="198"/>
      <c r="E34" s="185"/>
      <c r="F34" s="49"/>
      <c r="G34" s="50" t="e">
        <f>#REF!+#REF!+#REF!+#REF!+#REF!+#REF!+#REF!+N34</f>
        <v>#REF!</v>
      </c>
      <c r="H34" s="49">
        <v>0</v>
      </c>
      <c r="I34" s="75">
        <v>0</v>
      </c>
      <c r="J34" s="75">
        <v>0</v>
      </c>
      <c r="K34" s="76">
        <v>0</v>
      </c>
      <c r="L34" s="75">
        <v>0</v>
      </c>
      <c r="M34" s="75">
        <v>0</v>
      </c>
      <c r="N34" s="75">
        <v>0</v>
      </c>
      <c r="O34" s="188"/>
      <c r="P34" s="191"/>
      <c r="Q34" s="191"/>
      <c r="R34" s="191"/>
      <c r="S34" s="191"/>
      <c r="T34" s="191"/>
      <c r="U34" s="191"/>
      <c r="V34" s="191"/>
      <c r="W34" s="191"/>
      <c r="X34" s="98"/>
      <c r="Y34" s="98"/>
      <c r="Z34" s="85"/>
    </row>
    <row r="35" spans="1:26" s="15" customFormat="1" ht="57.75" hidden="1" customHeight="1" x14ac:dyDescent="0.25">
      <c r="A35" s="222"/>
      <c r="B35" s="201"/>
      <c r="C35" s="198"/>
      <c r="D35" s="198"/>
      <c r="E35" s="185"/>
      <c r="F35" s="49"/>
      <c r="G35" s="50" t="e">
        <f>#REF!+#REF!+#REF!+#REF!+#REF!+#REF!+#REF!+N35</f>
        <v>#REF!</v>
      </c>
      <c r="H35" s="49"/>
      <c r="I35" s="75"/>
      <c r="J35" s="75"/>
      <c r="K35" s="76"/>
      <c r="L35" s="75"/>
      <c r="M35" s="75"/>
      <c r="N35" s="75"/>
      <c r="O35" s="188"/>
      <c r="P35" s="191"/>
      <c r="Q35" s="191"/>
      <c r="R35" s="191"/>
      <c r="S35" s="191"/>
      <c r="T35" s="191"/>
      <c r="U35" s="191"/>
      <c r="V35" s="191"/>
      <c r="W35" s="191"/>
      <c r="X35" s="98"/>
      <c r="Y35" s="98"/>
      <c r="Z35" s="85"/>
    </row>
    <row r="36" spans="1:26" s="15" customFormat="1" ht="36.75" hidden="1" customHeight="1" x14ac:dyDescent="0.25">
      <c r="A36" s="222"/>
      <c r="B36" s="201"/>
      <c r="C36" s="198"/>
      <c r="D36" s="198"/>
      <c r="E36" s="185"/>
      <c r="F36" s="49"/>
      <c r="G36" s="50" t="e">
        <f>#REF!+#REF!+#REF!+#REF!+#REF!+#REF!+#REF!+N36</f>
        <v>#REF!</v>
      </c>
      <c r="H36" s="49"/>
      <c r="I36" s="75"/>
      <c r="J36" s="75"/>
      <c r="K36" s="76"/>
      <c r="L36" s="75"/>
      <c r="M36" s="75"/>
      <c r="N36" s="75"/>
      <c r="O36" s="188"/>
      <c r="P36" s="191"/>
      <c r="Q36" s="191"/>
      <c r="R36" s="191"/>
      <c r="S36" s="191"/>
      <c r="T36" s="191"/>
      <c r="U36" s="191"/>
      <c r="V36" s="191"/>
      <c r="W36" s="191"/>
      <c r="X36" s="98"/>
      <c r="Y36" s="98"/>
      <c r="Z36" s="85"/>
    </row>
    <row r="37" spans="1:26" s="15" customFormat="1" ht="54" hidden="1" customHeight="1" x14ac:dyDescent="0.25">
      <c r="A37" s="222"/>
      <c r="B37" s="201"/>
      <c r="C37" s="198"/>
      <c r="D37" s="198"/>
      <c r="E37" s="185"/>
      <c r="F37" s="49"/>
      <c r="G37" s="50" t="e">
        <f>#REF!+#REF!+#REF!+#REF!+#REF!+#REF!+#REF!+N37</f>
        <v>#REF!</v>
      </c>
      <c r="H37" s="49"/>
      <c r="I37" s="75"/>
      <c r="J37" s="75"/>
      <c r="K37" s="76"/>
      <c r="L37" s="75"/>
      <c r="M37" s="75"/>
      <c r="N37" s="75"/>
      <c r="O37" s="188"/>
      <c r="P37" s="191"/>
      <c r="Q37" s="191"/>
      <c r="R37" s="191"/>
      <c r="S37" s="191"/>
      <c r="T37" s="191"/>
      <c r="U37" s="191"/>
      <c r="V37" s="191"/>
      <c r="W37" s="191"/>
      <c r="X37" s="98"/>
      <c r="Y37" s="98"/>
      <c r="Z37" s="85"/>
    </row>
    <row r="38" spans="1:26" s="15" customFormat="1" ht="34.9" hidden="1" customHeight="1" x14ac:dyDescent="0.25">
      <c r="A38" s="223"/>
      <c r="B38" s="202"/>
      <c r="C38" s="199"/>
      <c r="D38" s="199"/>
      <c r="E38" s="186"/>
      <c r="F38" s="49"/>
      <c r="G38" s="50" t="e">
        <f>#REF!+#REF!+#REF!+#REF!+#REF!+#REF!+#REF!+N38</f>
        <v>#REF!</v>
      </c>
      <c r="H38" s="49"/>
      <c r="I38" s="75"/>
      <c r="J38" s="75"/>
      <c r="K38" s="76"/>
      <c r="L38" s="75"/>
      <c r="M38" s="75"/>
      <c r="N38" s="75"/>
      <c r="O38" s="189"/>
      <c r="P38" s="192"/>
      <c r="Q38" s="192"/>
      <c r="R38" s="192"/>
      <c r="S38" s="192"/>
      <c r="T38" s="192"/>
      <c r="U38" s="192"/>
      <c r="V38" s="192"/>
      <c r="W38" s="192"/>
      <c r="X38" s="98"/>
      <c r="Y38" s="98"/>
      <c r="Z38" s="85"/>
    </row>
    <row r="39" spans="1:26" s="15" customFormat="1" ht="21.75" customHeight="1" x14ac:dyDescent="0.25">
      <c r="A39" s="221" t="s">
        <v>81</v>
      </c>
      <c r="B39" s="200" t="s">
        <v>82</v>
      </c>
      <c r="C39" s="228" t="s">
        <v>86</v>
      </c>
      <c r="D39" s="228" t="s">
        <v>193</v>
      </c>
      <c r="E39" s="184" t="s">
        <v>21</v>
      </c>
      <c r="F39" s="49" t="s">
        <v>8</v>
      </c>
      <c r="G39" s="50">
        <f>G40+G41+G42+G43</f>
        <v>98964</v>
      </c>
      <c r="H39" s="50">
        <f t="shared" ref="H39:I39" si="24">H40+H41+H42+H43</f>
        <v>49482</v>
      </c>
      <c r="I39" s="76">
        <f t="shared" si="24"/>
        <v>0</v>
      </c>
      <c r="J39" s="76">
        <f t="shared" ref="J39:N39" si="25">J40+J41+J42+J43</f>
        <v>0</v>
      </c>
      <c r="K39" s="76">
        <f t="shared" si="25"/>
        <v>0</v>
      </c>
      <c r="L39" s="76">
        <f t="shared" si="25"/>
        <v>49482</v>
      </c>
      <c r="M39" s="76">
        <f t="shared" ref="M39" si="26">M40+M41+M42+M43</f>
        <v>0</v>
      </c>
      <c r="N39" s="76">
        <f t="shared" si="25"/>
        <v>0</v>
      </c>
      <c r="O39" s="187" t="s">
        <v>92</v>
      </c>
      <c r="P39" s="190" t="s">
        <v>72</v>
      </c>
      <c r="Q39" s="181">
        <v>2</v>
      </c>
      <c r="R39" s="181">
        <v>0</v>
      </c>
      <c r="S39" s="181">
        <v>0</v>
      </c>
      <c r="T39" s="181">
        <v>2</v>
      </c>
      <c r="U39" s="181">
        <v>2</v>
      </c>
      <c r="V39" s="181">
        <v>0</v>
      </c>
      <c r="W39" s="181">
        <v>0</v>
      </c>
      <c r="X39" s="98"/>
      <c r="Y39" s="98"/>
      <c r="Z39" s="85"/>
    </row>
    <row r="40" spans="1:26" s="15" customFormat="1" ht="87" customHeight="1" x14ac:dyDescent="0.25">
      <c r="A40" s="222"/>
      <c r="B40" s="201"/>
      <c r="C40" s="198"/>
      <c r="D40" s="198"/>
      <c r="E40" s="185"/>
      <c r="F40" s="49" t="s">
        <v>80</v>
      </c>
      <c r="G40" s="50">
        <f>N40+H40+I40+J40+K40+L40+M40</f>
        <v>98964</v>
      </c>
      <c r="H40" s="49">
        <v>49482</v>
      </c>
      <c r="I40" s="68">
        <v>0</v>
      </c>
      <c r="J40" s="68">
        <v>0</v>
      </c>
      <c r="K40" s="76">
        <v>0</v>
      </c>
      <c r="L40" s="68">
        <v>49482</v>
      </c>
      <c r="M40" s="68">
        <v>0</v>
      </c>
      <c r="N40" s="68">
        <v>0</v>
      </c>
      <c r="O40" s="188"/>
      <c r="P40" s="191"/>
      <c r="Q40" s="182"/>
      <c r="R40" s="182"/>
      <c r="S40" s="182"/>
      <c r="T40" s="182"/>
      <c r="U40" s="182"/>
      <c r="V40" s="182"/>
      <c r="W40" s="182"/>
      <c r="X40" s="98"/>
      <c r="Y40" s="98"/>
      <c r="Z40" s="85"/>
    </row>
    <row r="41" spans="1:26" s="15" customFormat="1" ht="57.75" customHeight="1" x14ac:dyDescent="0.25">
      <c r="A41" s="222"/>
      <c r="B41" s="201"/>
      <c r="C41" s="198"/>
      <c r="D41" s="198"/>
      <c r="E41" s="185"/>
      <c r="F41" s="49" t="s">
        <v>65</v>
      </c>
      <c r="G41" s="50">
        <f t="shared" ref="G41:G43" si="27">N41+H41+I41+J41+K41+L41+M41</f>
        <v>0</v>
      </c>
      <c r="H41" s="35">
        <v>0</v>
      </c>
      <c r="I41" s="68">
        <v>0</v>
      </c>
      <c r="J41" s="68">
        <v>0</v>
      </c>
      <c r="K41" s="76">
        <v>0</v>
      </c>
      <c r="L41" s="68">
        <v>0</v>
      </c>
      <c r="M41" s="68">
        <v>0</v>
      </c>
      <c r="N41" s="68">
        <v>0</v>
      </c>
      <c r="O41" s="188"/>
      <c r="P41" s="191"/>
      <c r="Q41" s="182"/>
      <c r="R41" s="182"/>
      <c r="S41" s="182"/>
      <c r="T41" s="182"/>
      <c r="U41" s="182"/>
      <c r="V41" s="182"/>
      <c r="W41" s="182"/>
      <c r="X41" s="98"/>
      <c r="Y41" s="98"/>
      <c r="Z41" s="85"/>
    </row>
    <row r="42" spans="1:26" s="15" customFormat="1" ht="54" customHeight="1" x14ac:dyDescent="0.25">
      <c r="A42" s="222"/>
      <c r="B42" s="201"/>
      <c r="C42" s="198"/>
      <c r="D42" s="198"/>
      <c r="E42" s="185"/>
      <c r="F42" s="49" t="s">
        <v>66</v>
      </c>
      <c r="G42" s="50">
        <f t="shared" si="27"/>
        <v>0</v>
      </c>
      <c r="H42" s="35">
        <v>0</v>
      </c>
      <c r="I42" s="68">
        <v>0</v>
      </c>
      <c r="J42" s="68">
        <v>0</v>
      </c>
      <c r="K42" s="76">
        <v>0</v>
      </c>
      <c r="L42" s="68">
        <v>0</v>
      </c>
      <c r="M42" s="68">
        <v>0</v>
      </c>
      <c r="N42" s="68">
        <v>0</v>
      </c>
      <c r="O42" s="188"/>
      <c r="P42" s="191"/>
      <c r="Q42" s="182"/>
      <c r="R42" s="182"/>
      <c r="S42" s="182"/>
      <c r="T42" s="182"/>
      <c r="U42" s="182"/>
      <c r="V42" s="182"/>
      <c r="W42" s="182"/>
      <c r="X42" s="98"/>
      <c r="Y42" s="98"/>
      <c r="Z42" s="85"/>
    </row>
    <row r="43" spans="1:26" s="15" customFormat="1" ht="34.9" customHeight="1" x14ac:dyDescent="0.25">
      <c r="A43" s="223"/>
      <c r="B43" s="202"/>
      <c r="C43" s="199"/>
      <c r="D43" s="199"/>
      <c r="E43" s="186"/>
      <c r="F43" s="49" t="s">
        <v>67</v>
      </c>
      <c r="G43" s="50">
        <f t="shared" si="27"/>
        <v>0</v>
      </c>
      <c r="H43" s="35">
        <v>0</v>
      </c>
      <c r="I43" s="68">
        <v>0</v>
      </c>
      <c r="J43" s="68">
        <v>0</v>
      </c>
      <c r="K43" s="76">
        <v>0</v>
      </c>
      <c r="L43" s="68">
        <v>0</v>
      </c>
      <c r="M43" s="68">
        <v>0</v>
      </c>
      <c r="N43" s="68">
        <v>0</v>
      </c>
      <c r="O43" s="189"/>
      <c r="P43" s="192"/>
      <c r="Q43" s="183"/>
      <c r="R43" s="183"/>
      <c r="S43" s="183"/>
      <c r="T43" s="183"/>
      <c r="U43" s="183"/>
      <c r="V43" s="183"/>
      <c r="W43" s="183"/>
      <c r="X43" s="98"/>
      <c r="Y43" s="98"/>
      <c r="Z43" s="85"/>
    </row>
    <row r="44" spans="1:26" s="19" customFormat="1" ht="25.5" customHeight="1" x14ac:dyDescent="0.25">
      <c r="A44" s="277" t="s">
        <v>32</v>
      </c>
      <c r="B44" s="278"/>
      <c r="C44" s="278"/>
      <c r="D44" s="278"/>
      <c r="E44" s="278"/>
      <c r="F44" s="278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9"/>
      <c r="R44" s="108"/>
      <c r="S44" s="108"/>
      <c r="T44" s="108"/>
      <c r="U44" s="108"/>
      <c r="V44" s="108"/>
      <c r="W44" s="108"/>
      <c r="X44" s="109"/>
      <c r="Y44" s="109"/>
      <c r="Z44" s="110"/>
    </row>
    <row r="45" spans="1:26" s="18" customFormat="1" ht="24" customHeight="1" x14ac:dyDescent="0.25">
      <c r="A45" s="203" t="s">
        <v>17</v>
      </c>
      <c r="B45" s="215" t="s">
        <v>24</v>
      </c>
      <c r="C45" s="209" t="s">
        <v>86</v>
      </c>
      <c r="D45" s="209" t="s">
        <v>193</v>
      </c>
      <c r="E45" s="206" t="s">
        <v>21</v>
      </c>
      <c r="F45" s="5" t="s">
        <v>8</v>
      </c>
      <c r="G45" s="6">
        <f>N45+H45+I45+J45+K45+L45+M45</f>
        <v>33106121.589999996</v>
      </c>
      <c r="H45" s="6">
        <f>H50</f>
        <v>3806478.86</v>
      </c>
      <c r="I45" s="111">
        <f t="shared" ref="I45:N45" si="28">I50</f>
        <v>4032140.29</v>
      </c>
      <c r="J45" s="111">
        <f t="shared" si="28"/>
        <v>4624924.6399999997</v>
      </c>
      <c r="K45" s="111">
        <f t="shared" si="28"/>
        <v>5444850.04</v>
      </c>
      <c r="L45" s="111">
        <f t="shared" si="28"/>
        <v>5956514.7199999997</v>
      </c>
      <c r="M45" s="111">
        <f t="shared" ref="M45" si="29">M50</f>
        <v>5471395.0599999996</v>
      </c>
      <c r="N45" s="111">
        <f t="shared" si="28"/>
        <v>3769817.98</v>
      </c>
      <c r="O45" s="212" t="s">
        <v>46</v>
      </c>
      <c r="P45" s="215" t="s">
        <v>46</v>
      </c>
      <c r="Q45" s="200" t="s">
        <v>46</v>
      </c>
      <c r="R45" s="200" t="s">
        <v>46</v>
      </c>
      <c r="S45" s="200" t="s">
        <v>46</v>
      </c>
      <c r="T45" s="200" t="s">
        <v>46</v>
      </c>
      <c r="U45" s="200" t="s">
        <v>46</v>
      </c>
      <c r="V45" s="200" t="s">
        <v>46</v>
      </c>
      <c r="W45" s="200" t="s">
        <v>46</v>
      </c>
      <c r="X45" s="98"/>
      <c r="Y45" s="98"/>
      <c r="Z45" s="98"/>
    </row>
    <row r="46" spans="1:26" s="18" customFormat="1" ht="118.5" customHeight="1" x14ac:dyDescent="0.25">
      <c r="A46" s="204"/>
      <c r="B46" s="216"/>
      <c r="C46" s="210"/>
      <c r="D46" s="210"/>
      <c r="E46" s="207"/>
      <c r="F46" s="5" t="s">
        <v>80</v>
      </c>
      <c r="G46" s="6">
        <f>N46+H46+I46+J46+K46+L46+M46</f>
        <v>24175563.09</v>
      </c>
      <c r="H46" s="6">
        <f t="shared" ref="H46:N46" si="30">H51</f>
        <v>3180461.5</v>
      </c>
      <c r="I46" s="111">
        <f t="shared" si="30"/>
        <v>2893315.01</v>
      </c>
      <c r="J46" s="111">
        <f t="shared" si="30"/>
        <v>2996788.26</v>
      </c>
      <c r="K46" s="111">
        <f t="shared" si="30"/>
        <v>3707416</v>
      </c>
      <c r="L46" s="111">
        <f t="shared" si="30"/>
        <v>4121442</v>
      </c>
      <c r="M46" s="111">
        <f t="shared" ref="M46" si="31">M51</f>
        <v>3636322.34</v>
      </c>
      <c r="N46" s="111">
        <f t="shared" si="30"/>
        <v>3639817.98</v>
      </c>
      <c r="O46" s="213"/>
      <c r="P46" s="216"/>
      <c r="Q46" s="201"/>
      <c r="R46" s="201"/>
      <c r="S46" s="201"/>
      <c r="T46" s="201"/>
      <c r="U46" s="201"/>
      <c r="V46" s="201"/>
      <c r="W46" s="201"/>
      <c r="X46" s="98"/>
      <c r="Y46" s="98"/>
      <c r="Z46" s="98"/>
    </row>
    <row r="47" spans="1:26" s="18" customFormat="1" ht="68.25" customHeight="1" x14ac:dyDescent="0.25">
      <c r="A47" s="204"/>
      <c r="B47" s="216"/>
      <c r="C47" s="210"/>
      <c r="D47" s="210"/>
      <c r="E47" s="207"/>
      <c r="F47" s="5" t="s">
        <v>65</v>
      </c>
      <c r="G47" s="6">
        <f t="shared" ref="G47:G49" si="32">N47+H47+I47+J47+K47+L47+M47</f>
        <v>7846939.25</v>
      </c>
      <c r="H47" s="33">
        <f t="shared" ref="H47:N47" si="33">H52</f>
        <v>565173.36</v>
      </c>
      <c r="I47" s="56">
        <f t="shared" si="33"/>
        <v>1021085.28</v>
      </c>
      <c r="J47" s="56">
        <f t="shared" si="33"/>
        <v>1366759.38</v>
      </c>
      <c r="K47" s="111">
        <f t="shared" si="33"/>
        <v>1483775.79</v>
      </c>
      <c r="L47" s="56">
        <f t="shared" si="33"/>
        <v>1705072.72</v>
      </c>
      <c r="M47" s="56">
        <f t="shared" ref="M47" si="34">M52</f>
        <v>1705072.72</v>
      </c>
      <c r="N47" s="56">
        <f t="shared" si="33"/>
        <v>0</v>
      </c>
      <c r="O47" s="213"/>
      <c r="P47" s="216"/>
      <c r="Q47" s="201"/>
      <c r="R47" s="201"/>
      <c r="S47" s="201"/>
      <c r="T47" s="201"/>
      <c r="U47" s="201"/>
      <c r="V47" s="201"/>
      <c r="W47" s="201"/>
      <c r="X47" s="98"/>
      <c r="Y47" s="98"/>
      <c r="Z47" s="98"/>
    </row>
    <row r="48" spans="1:26" s="18" customFormat="1" ht="69" customHeight="1" x14ac:dyDescent="0.25">
      <c r="A48" s="204"/>
      <c r="B48" s="216"/>
      <c r="C48" s="210"/>
      <c r="D48" s="210"/>
      <c r="E48" s="207"/>
      <c r="F48" s="5" t="s">
        <v>66</v>
      </c>
      <c r="G48" s="6">
        <f t="shared" si="32"/>
        <v>0</v>
      </c>
      <c r="H48" s="33">
        <f t="shared" ref="H48:N48" si="35">H53</f>
        <v>0</v>
      </c>
      <c r="I48" s="56">
        <f t="shared" si="35"/>
        <v>0</v>
      </c>
      <c r="J48" s="56">
        <f t="shared" si="35"/>
        <v>0</v>
      </c>
      <c r="K48" s="111">
        <f t="shared" si="35"/>
        <v>0</v>
      </c>
      <c r="L48" s="56">
        <f t="shared" si="35"/>
        <v>0</v>
      </c>
      <c r="M48" s="56">
        <f t="shared" ref="M48" si="36">M53</f>
        <v>0</v>
      </c>
      <c r="N48" s="56">
        <f t="shared" si="35"/>
        <v>0</v>
      </c>
      <c r="O48" s="213"/>
      <c r="P48" s="216"/>
      <c r="Q48" s="201"/>
      <c r="R48" s="201"/>
      <c r="S48" s="201"/>
      <c r="T48" s="201"/>
      <c r="U48" s="201"/>
      <c r="V48" s="201"/>
      <c r="W48" s="201"/>
      <c r="X48" s="98"/>
      <c r="Y48" s="98"/>
      <c r="Z48" s="98"/>
    </row>
    <row r="49" spans="1:26" s="18" customFormat="1" ht="34.5" customHeight="1" x14ac:dyDescent="0.25">
      <c r="A49" s="205"/>
      <c r="B49" s="217"/>
      <c r="C49" s="211"/>
      <c r="D49" s="211"/>
      <c r="E49" s="208"/>
      <c r="F49" s="5" t="s">
        <v>67</v>
      </c>
      <c r="G49" s="6">
        <f t="shared" si="32"/>
        <v>1083619.25</v>
      </c>
      <c r="H49" s="33">
        <f t="shared" ref="H49:N49" si="37">H54</f>
        <v>60844</v>
      </c>
      <c r="I49" s="56">
        <f t="shared" si="37"/>
        <v>117740</v>
      </c>
      <c r="J49" s="56">
        <f t="shared" si="37"/>
        <v>261377</v>
      </c>
      <c r="K49" s="111">
        <f t="shared" si="37"/>
        <v>253658.25</v>
      </c>
      <c r="L49" s="56">
        <f t="shared" si="37"/>
        <v>130000</v>
      </c>
      <c r="M49" s="56">
        <f t="shared" ref="M49" si="38">M54</f>
        <v>130000</v>
      </c>
      <c r="N49" s="56">
        <f t="shared" si="37"/>
        <v>130000</v>
      </c>
      <c r="O49" s="214"/>
      <c r="P49" s="217"/>
      <c r="Q49" s="202"/>
      <c r="R49" s="202"/>
      <c r="S49" s="202"/>
      <c r="T49" s="202"/>
      <c r="U49" s="202"/>
      <c r="V49" s="202"/>
      <c r="W49" s="202"/>
      <c r="X49" s="98"/>
      <c r="Y49" s="98"/>
      <c r="Z49" s="98"/>
    </row>
    <row r="50" spans="1:26" s="15" customFormat="1" ht="30" customHeight="1" x14ac:dyDescent="0.25">
      <c r="A50" s="221" t="s">
        <v>10</v>
      </c>
      <c r="B50" s="200" t="s">
        <v>123</v>
      </c>
      <c r="C50" s="228" t="s">
        <v>86</v>
      </c>
      <c r="D50" s="228" t="s">
        <v>193</v>
      </c>
      <c r="E50" s="184" t="s">
        <v>21</v>
      </c>
      <c r="F50" s="49" t="s">
        <v>8</v>
      </c>
      <c r="G50" s="34">
        <f>N50+H50+I50+J50+K50+L50+M50</f>
        <v>33106121.589999996</v>
      </c>
      <c r="H50" s="34">
        <f>H51+H52+H53+H54</f>
        <v>3806478.86</v>
      </c>
      <c r="I50" s="76">
        <f t="shared" ref="I50" si="39">I51+I52+I53+I54</f>
        <v>4032140.29</v>
      </c>
      <c r="J50" s="76">
        <f t="shared" ref="J50:L50" si="40">J51+J52+J53+J54</f>
        <v>4624924.6399999997</v>
      </c>
      <c r="K50" s="76">
        <f t="shared" si="40"/>
        <v>5444850.04</v>
      </c>
      <c r="L50" s="76">
        <f t="shared" si="40"/>
        <v>5956514.7199999997</v>
      </c>
      <c r="M50" s="76">
        <f t="shared" ref="M50:N50" si="41">M51+M52+M53+M54</f>
        <v>5471395.0599999996</v>
      </c>
      <c r="N50" s="76">
        <f t="shared" si="41"/>
        <v>3769817.98</v>
      </c>
      <c r="O50" s="187" t="s">
        <v>47</v>
      </c>
      <c r="P50" s="190" t="s">
        <v>45</v>
      </c>
      <c r="Q50" s="190">
        <v>618.42999999999995</v>
      </c>
      <c r="R50" s="190">
        <v>892.03</v>
      </c>
      <c r="S50" s="190">
        <v>906.58</v>
      </c>
      <c r="T50" s="250">
        <v>1077.3499999999999</v>
      </c>
      <c r="U50" s="250">
        <v>1191.08</v>
      </c>
      <c r="V50" s="250">
        <v>1191.08</v>
      </c>
      <c r="W50" s="250">
        <v>1191.08</v>
      </c>
      <c r="X50" s="98"/>
      <c r="Y50" s="98"/>
      <c r="Z50" s="85"/>
    </row>
    <row r="51" spans="1:26" s="15" customFormat="1" ht="84.75" customHeight="1" x14ac:dyDescent="0.25">
      <c r="A51" s="222"/>
      <c r="B51" s="201"/>
      <c r="C51" s="198"/>
      <c r="D51" s="198"/>
      <c r="E51" s="185"/>
      <c r="F51" s="49" t="s">
        <v>80</v>
      </c>
      <c r="G51" s="34">
        <f t="shared" ref="G51:G53" si="42">N51+H51+I51+J51+K51+L51+M51</f>
        <v>24175563.09</v>
      </c>
      <c r="H51" s="34">
        <v>3180461.5</v>
      </c>
      <c r="I51" s="76">
        <f>2869207.94+24345.05-237.86-0.12</f>
        <v>2893315.01</v>
      </c>
      <c r="J51" s="76">
        <v>2996788.26</v>
      </c>
      <c r="K51" s="76">
        <v>3707416</v>
      </c>
      <c r="L51" s="76">
        <v>4121442</v>
      </c>
      <c r="M51" s="76">
        <v>3636322.34</v>
      </c>
      <c r="N51" s="76">
        <v>3639817.98</v>
      </c>
      <c r="O51" s="189"/>
      <c r="P51" s="192"/>
      <c r="Q51" s="192"/>
      <c r="R51" s="192"/>
      <c r="S51" s="192"/>
      <c r="T51" s="251"/>
      <c r="U51" s="251"/>
      <c r="V51" s="251"/>
      <c r="W51" s="251"/>
      <c r="X51" s="98"/>
      <c r="Y51" s="98"/>
      <c r="Z51" s="85"/>
    </row>
    <row r="52" spans="1:26" s="15" customFormat="1" ht="49.5" customHeight="1" x14ac:dyDescent="0.25">
      <c r="A52" s="222"/>
      <c r="B52" s="201"/>
      <c r="C52" s="198"/>
      <c r="D52" s="198"/>
      <c r="E52" s="185"/>
      <c r="F52" s="49" t="s">
        <v>65</v>
      </c>
      <c r="G52" s="34">
        <f t="shared" si="42"/>
        <v>7846939.25</v>
      </c>
      <c r="H52" s="34">
        <v>565173.36</v>
      </c>
      <c r="I52" s="76">
        <v>1021085.28</v>
      </c>
      <c r="J52" s="76">
        <v>1366759.38</v>
      </c>
      <c r="K52" s="76">
        <v>1483775.79</v>
      </c>
      <c r="L52" s="76">
        <v>1705072.72</v>
      </c>
      <c r="M52" s="76">
        <v>1705072.72</v>
      </c>
      <c r="N52" s="76">
        <v>0</v>
      </c>
      <c r="O52" s="274" t="s">
        <v>142</v>
      </c>
      <c r="P52" s="101" t="s">
        <v>48</v>
      </c>
      <c r="Q52" s="101">
        <v>75.5</v>
      </c>
      <c r="R52" s="112">
        <v>76.41</v>
      </c>
      <c r="S52" s="244">
        <v>78.03</v>
      </c>
      <c r="T52" s="244">
        <v>80.3</v>
      </c>
      <c r="U52" s="244">
        <v>73.989999999999995</v>
      </c>
      <c r="V52" s="244">
        <v>73.989999999999995</v>
      </c>
      <c r="W52" s="244">
        <v>0</v>
      </c>
      <c r="X52" s="98"/>
      <c r="Y52" s="98"/>
      <c r="Z52" s="85"/>
    </row>
    <row r="53" spans="1:26" s="15" customFormat="1" ht="168" customHeight="1" x14ac:dyDescent="0.25">
      <c r="A53" s="222"/>
      <c r="B53" s="201"/>
      <c r="C53" s="198"/>
      <c r="D53" s="198"/>
      <c r="E53" s="185"/>
      <c r="F53" s="49" t="s">
        <v>66</v>
      </c>
      <c r="G53" s="34">
        <f t="shared" si="42"/>
        <v>0</v>
      </c>
      <c r="H53" s="34">
        <v>0</v>
      </c>
      <c r="I53" s="76">
        <v>0</v>
      </c>
      <c r="J53" s="76">
        <v>0</v>
      </c>
      <c r="K53" s="76">
        <v>0</v>
      </c>
      <c r="L53" s="76">
        <v>0</v>
      </c>
      <c r="M53" s="76">
        <v>0</v>
      </c>
      <c r="N53" s="76">
        <v>0</v>
      </c>
      <c r="O53" s="275"/>
      <c r="P53" s="101"/>
      <c r="Q53" s="101"/>
      <c r="R53" s="113"/>
      <c r="S53" s="245"/>
      <c r="T53" s="245"/>
      <c r="U53" s="245"/>
      <c r="V53" s="245"/>
      <c r="W53" s="245"/>
      <c r="X53" s="98"/>
      <c r="Y53" s="98"/>
      <c r="Z53" s="85"/>
    </row>
    <row r="54" spans="1:26" s="15" customFormat="1" ht="47.25" customHeight="1" x14ac:dyDescent="0.25">
      <c r="A54" s="223"/>
      <c r="B54" s="202"/>
      <c r="C54" s="199"/>
      <c r="D54" s="199"/>
      <c r="E54" s="186"/>
      <c r="F54" s="49" t="s">
        <v>67</v>
      </c>
      <c r="G54" s="34">
        <f>N54+H54+I54+J54+K54+L54+M54</f>
        <v>1083619.25</v>
      </c>
      <c r="H54" s="34">
        <v>60844</v>
      </c>
      <c r="I54" s="76">
        <v>117740</v>
      </c>
      <c r="J54" s="76">
        <v>261377</v>
      </c>
      <c r="K54" s="76">
        <v>253658.25</v>
      </c>
      <c r="L54" s="76">
        <v>130000</v>
      </c>
      <c r="M54" s="76">
        <v>130000</v>
      </c>
      <c r="N54" s="76">
        <v>130000</v>
      </c>
      <c r="O54" s="114"/>
      <c r="P54" s="104"/>
      <c r="Q54" s="104"/>
      <c r="R54" s="104"/>
      <c r="S54" s="104"/>
      <c r="T54" s="104"/>
      <c r="U54" s="104"/>
      <c r="V54" s="104"/>
      <c r="W54" s="104"/>
      <c r="X54" s="98"/>
      <c r="Y54" s="98"/>
      <c r="Z54" s="85"/>
    </row>
    <row r="55" spans="1:26" s="11" customFormat="1" ht="30.75" customHeight="1" x14ac:dyDescent="0.25">
      <c r="A55" s="295" t="s">
        <v>59</v>
      </c>
      <c r="B55" s="296"/>
      <c r="C55" s="296"/>
      <c r="D55" s="296"/>
      <c r="E55" s="296"/>
      <c r="F55" s="296"/>
      <c r="G55" s="296"/>
      <c r="H55" s="296"/>
      <c r="I55" s="296"/>
      <c r="J55" s="296"/>
      <c r="K55" s="296"/>
      <c r="L55" s="296"/>
      <c r="M55" s="296"/>
      <c r="N55" s="296"/>
      <c r="O55" s="296"/>
      <c r="P55" s="296"/>
      <c r="Q55" s="297"/>
      <c r="R55" s="115"/>
      <c r="S55" s="115"/>
      <c r="T55" s="115"/>
      <c r="U55" s="115"/>
      <c r="V55" s="115"/>
      <c r="W55" s="115"/>
      <c r="X55" s="99"/>
      <c r="Y55" s="99"/>
      <c r="Z55" s="100"/>
    </row>
    <row r="56" spans="1:26" s="18" customFormat="1" ht="21.75" customHeight="1" x14ac:dyDescent="0.25">
      <c r="A56" s="203">
        <v>3</v>
      </c>
      <c r="B56" s="215" t="s">
        <v>60</v>
      </c>
      <c r="C56" s="209" t="s">
        <v>86</v>
      </c>
      <c r="D56" s="209" t="s">
        <v>193</v>
      </c>
      <c r="E56" s="206" t="s">
        <v>21</v>
      </c>
      <c r="F56" s="5" t="s">
        <v>8</v>
      </c>
      <c r="G56" s="6">
        <f>N56+H56+I56+J56+K56+L56+M56</f>
        <v>570450954.99000001</v>
      </c>
      <c r="H56" s="6">
        <f>H71+H61+H66</f>
        <v>62191932.350000001</v>
      </c>
      <c r="I56" s="111">
        <f t="shared" ref="I56:N56" si="43">I71+I61+I66</f>
        <v>69545095.63000001</v>
      </c>
      <c r="J56" s="111">
        <f t="shared" si="43"/>
        <v>79863566.310000002</v>
      </c>
      <c r="K56" s="111">
        <f t="shared" si="43"/>
        <v>94397619.810000002</v>
      </c>
      <c r="L56" s="111">
        <f t="shared" si="43"/>
        <v>100483106.73999998</v>
      </c>
      <c r="M56" s="111">
        <f t="shared" ref="M56" si="44">M71+M61+M66</f>
        <v>103470744.80000001</v>
      </c>
      <c r="N56" s="111">
        <f t="shared" si="43"/>
        <v>60498889.349999994</v>
      </c>
      <c r="O56" s="187" t="s">
        <v>102</v>
      </c>
      <c r="P56" s="200" t="s">
        <v>102</v>
      </c>
      <c r="Q56" s="200" t="s">
        <v>102</v>
      </c>
      <c r="R56" s="200" t="s">
        <v>102</v>
      </c>
      <c r="S56" s="200" t="s">
        <v>102</v>
      </c>
      <c r="T56" s="200" t="s">
        <v>102</v>
      </c>
      <c r="U56" s="200" t="s">
        <v>102</v>
      </c>
      <c r="V56" s="200" t="s">
        <v>102</v>
      </c>
      <c r="W56" s="200" t="s">
        <v>102</v>
      </c>
      <c r="X56" s="98"/>
      <c r="Y56" s="98"/>
      <c r="Z56" s="98"/>
    </row>
    <row r="57" spans="1:26" s="18" customFormat="1" ht="119.25" customHeight="1" x14ac:dyDescent="0.25">
      <c r="A57" s="204"/>
      <c r="B57" s="216"/>
      <c r="C57" s="210"/>
      <c r="D57" s="210"/>
      <c r="E57" s="207"/>
      <c r="F57" s="5" t="s">
        <v>80</v>
      </c>
      <c r="G57" s="6">
        <f>N57+H57+I57+J57+K57+L57+M57</f>
        <v>323949854.62</v>
      </c>
      <c r="H57" s="6">
        <f t="shared" ref="H57:N57" si="45">H72+H62+H67</f>
        <v>39563924.730000004</v>
      </c>
      <c r="I57" s="111">
        <f t="shared" si="45"/>
        <v>37943151.560000002</v>
      </c>
      <c r="J57" s="111">
        <f t="shared" si="45"/>
        <v>41643814.350000001</v>
      </c>
      <c r="K57" s="111">
        <f t="shared" si="45"/>
        <v>48659226.289999999</v>
      </c>
      <c r="L57" s="111">
        <f t="shared" si="45"/>
        <v>47821065.079999998</v>
      </c>
      <c r="M57" s="111">
        <f t="shared" ref="M57" si="46">M72+M62+M67</f>
        <v>55219783.260000005</v>
      </c>
      <c r="N57" s="111">
        <f t="shared" si="45"/>
        <v>53098889.349999994</v>
      </c>
      <c r="O57" s="188"/>
      <c r="P57" s="201"/>
      <c r="Q57" s="201"/>
      <c r="R57" s="201"/>
      <c r="S57" s="201"/>
      <c r="T57" s="201"/>
      <c r="U57" s="201"/>
      <c r="V57" s="201"/>
      <c r="W57" s="201"/>
      <c r="X57" s="98"/>
      <c r="Y57" s="98"/>
      <c r="Z57" s="98"/>
    </row>
    <row r="58" spans="1:26" s="18" customFormat="1" ht="64.5" customHeight="1" x14ac:dyDescent="0.25">
      <c r="A58" s="204"/>
      <c r="B58" s="216"/>
      <c r="C58" s="210"/>
      <c r="D58" s="210"/>
      <c r="E58" s="207"/>
      <c r="F58" s="5" t="s">
        <v>65</v>
      </c>
      <c r="G58" s="6">
        <f t="shared" ref="G58:G60" si="47">N58+H58+I58+J58+K58+L58+M58</f>
        <v>130768989.62</v>
      </c>
      <c r="H58" s="6">
        <f t="shared" ref="H58:N58" si="48">H73+H63+H68</f>
        <v>8226125.9500000002</v>
      </c>
      <c r="I58" s="56">
        <f t="shared" si="48"/>
        <v>14559015.220000001</v>
      </c>
      <c r="J58" s="56">
        <f t="shared" si="48"/>
        <v>19342641.68</v>
      </c>
      <c r="K58" s="56">
        <f t="shared" si="48"/>
        <v>26874906.77</v>
      </c>
      <c r="L58" s="56">
        <f t="shared" si="48"/>
        <v>30883150</v>
      </c>
      <c r="M58" s="56">
        <f t="shared" ref="M58" si="49">M73+M63+M68</f>
        <v>30883150</v>
      </c>
      <c r="N58" s="56">
        <f t="shared" si="48"/>
        <v>0</v>
      </c>
      <c r="O58" s="188"/>
      <c r="P58" s="201"/>
      <c r="Q58" s="201"/>
      <c r="R58" s="201"/>
      <c r="S58" s="201"/>
      <c r="T58" s="201"/>
      <c r="U58" s="201"/>
      <c r="V58" s="201"/>
      <c r="W58" s="201"/>
      <c r="X58" s="98"/>
      <c r="Y58" s="98"/>
      <c r="Z58" s="98"/>
    </row>
    <row r="59" spans="1:26" s="18" customFormat="1" ht="65.25" customHeight="1" x14ac:dyDescent="0.25">
      <c r="A59" s="204"/>
      <c r="B59" s="216"/>
      <c r="C59" s="210"/>
      <c r="D59" s="210"/>
      <c r="E59" s="207"/>
      <c r="F59" s="5" t="s">
        <v>66</v>
      </c>
      <c r="G59" s="6">
        <f t="shared" si="47"/>
        <v>58957157.029999994</v>
      </c>
      <c r="H59" s="6">
        <f t="shared" ref="H59:N59" si="50">H74+H64+H69</f>
        <v>7124574</v>
      </c>
      <c r="I59" s="56">
        <f t="shared" si="50"/>
        <v>9009595.2899999991</v>
      </c>
      <c r="J59" s="56">
        <f t="shared" si="50"/>
        <v>9447565.4900000002</v>
      </c>
      <c r="K59" s="56">
        <f t="shared" si="50"/>
        <v>9158579.0500000007</v>
      </c>
      <c r="L59" s="56">
        <f t="shared" si="50"/>
        <v>14249031.66</v>
      </c>
      <c r="M59" s="56">
        <f t="shared" ref="M59" si="51">M74+M64+M69</f>
        <v>9967811.5399999991</v>
      </c>
      <c r="N59" s="56">
        <f t="shared" si="50"/>
        <v>0</v>
      </c>
      <c r="O59" s="188"/>
      <c r="P59" s="201"/>
      <c r="Q59" s="201"/>
      <c r="R59" s="201"/>
      <c r="S59" s="201"/>
      <c r="T59" s="201"/>
      <c r="U59" s="201"/>
      <c r="V59" s="201"/>
      <c r="W59" s="201"/>
      <c r="X59" s="98"/>
      <c r="Y59" s="98"/>
      <c r="Z59" s="98"/>
    </row>
    <row r="60" spans="1:26" s="18" customFormat="1" ht="57" customHeight="1" x14ac:dyDescent="0.25">
      <c r="A60" s="205"/>
      <c r="B60" s="217"/>
      <c r="C60" s="211"/>
      <c r="D60" s="211"/>
      <c r="E60" s="208"/>
      <c r="F60" s="5" t="s">
        <v>67</v>
      </c>
      <c r="G60" s="6">
        <f t="shared" si="47"/>
        <v>56774953.719999999</v>
      </c>
      <c r="H60" s="6">
        <f t="shared" ref="H60:N60" si="52">H75+H65+H70</f>
        <v>7277307.6699999999</v>
      </c>
      <c r="I60" s="56">
        <f t="shared" si="52"/>
        <v>8033333.5600000005</v>
      </c>
      <c r="J60" s="56">
        <f t="shared" si="52"/>
        <v>9429544.7899999991</v>
      </c>
      <c r="K60" s="56">
        <f t="shared" si="52"/>
        <v>9704907.6999999993</v>
      </c>
      <c r="L60" s="56">
        <f t="shared" si="52"/>
        <v>7529860</v>
      </c>
      <c r="M60" s="56">
        <f t="shared" ref="M60" si="53">M75+M65+M70</f>
        <v>7400000</v>
      </c>
      <c r="N60" s="56">
        <f t="shared" si="52"/>
        <v>7400000</v>
      </c>
      <c r="O60" s="189"/>
      <c r="P60" s="202"/>
      <c r="Q60" s="202"/>
      <c r="R60" s="202"/>
      <c r="S60" s="202"/>
      <c r="T60" s="202"/>
      <c r="U60" s="202"/>
      <c r="V60" s="202"/>
      <c r="W60" s="202"/>
      <c r="X60" s="98"/>
      <c r="Y60" s="98"/>
      <c r="Z60" s="98"/>
    </row>
    <row r="61" spans="1:26" s="20" customFormat="1" ht="107.25" customHeight="1" x14ac:dyDescent="0.25">
      <c r="A61" s="298" t="s">
        <v>25</v>
      </c>
      <c r="B61" s="200" t="s">
        <v>130</v>
      </c>
      <c r="C61" s="228" t="s">
        <v>86</v>
      </c>
      <c r="D61" s="228" t="s">
        <v>193</v>
      </c>
      <c r="E61" s="184" t="s">
        <v>21</v>
      </c>
      <c r="F61" s="5" t="s">
        <v>8</v>
      </c>
      <c r="G61" s="50">
        <f>G62+G63+G64+G65</f>
        <v>462488715.41999996</v>
      </c>
      <c r="H61" s="50">
        <f t="shared" ref="H61:I61" si="54">H62+H63+H64+H65</f>
        <v>49424181.460000001</v>
      </c>
      <c r="I61" s="76">
        <f t="shared" si="54"/>
        <v>55810150.360000014</v>
      </c>
      <c r="J61" s="76">
        <f t="shared" ref="J61:L61" si="55">J62+J63+J64+J65</f>
        <v>64314866.329999998</v>
      </c>
      <c r="K61" s="76">
        <f t="shared" si="55"/>
        <v>76341446.950000003</v>
      </c>
      <c r="L61" s="76">
        <f t="shared" si="55"/>
        <v>83259973.919999987</v>
      </c>
      <c r="M61" s="76">
        <f t="shared" ref="M61:N61" si="56">M62+M63+M64+M65</f>
        <v>84731719.710000008</v>
      </c>
      <c r="N61" s="76">
        <f t="shared" si="56"/>
        <v>48606376.689999998</v>
      </c>
      <c r="O61" s="69" t="s">
        <v>136</v>
      </c>
      <c r="P61" s="116" t="s">
        <v>45</v>
      </c>
      <c r="Q61" s="116">
        <v>11872.46</v>
      </c>
      <c r="R61" s="116">
        <v>13336.13</v>
      </c>
      <c r="S61" s="116">
        <v>13553.56</v>
      </c>
      <c r="T61" s="117">
        <v>16685.080000000002</v>
      </c>
      <c r="U61" s="117">
        <v>17128.919999999998</v>
      </c>
      <c r="V61" s="117">
        <v>17128.919999999998</v>
      </c>
      <c r="W61" s="117">
        <v>17128.919999999998</v>
      </c>
      <c r="X61" s="118"/>
      <c r="Y61" s="118"/>
      <c r="Z61" s="118"/>
    </row>
    <row r="62" spans="1:26" s="21" customFormat="1" ht="101.25" customHeight="1" x14ac:dyDescent="0.25">
      <c r="A62" s="299"/>
      <c r="B62" s="201"/>
      <c r="C62" s="198"/>
      <c r="D62" s="198"/>
      <c r="E62" s="185"/>
      <c r="F62" s="49" t="s">
        <v>80</v>
      </c>
      <c r="G62" s="50">
        <f>N62+H62+I62+J62+K62+L62+M62</f>
        <v>291923369.09999996</v>
      </c>
      <c r="H62" s="50">
        <v>35209997.670000002</v>
      </c>
      <c r="I62" s="76">
        <f>35660088.53-72194.38+84155-76878.98-1306984.62</f>
        <v>34288185.550000004</v>
      </c>
      <c r="J62" s="76">
        <v>38457183.859999999</v>
      </c>
      <c r="K62" s="76">
        <v>44018017.259999998</v>
      </c>
      <c r="L62" s="76">
        <v>44369466.079999998</v>
      </c>
      <c r="M62" s="76">
        <v>50224141.990000002</v>
      </c>
      <c r="N62" s="76">
        <v>45356376.689999998</v>
      </c>
      <c r="O62" s="107" t="s">
        <v>137</v>
      </c>
      <c r="P62" s="119" t="s">
        <v>48</v>
      </c>
      <c r="Q62" s="119">
        <v>22.77</v>
      </c>
      <c r="R62" s="119">
        <v>23.27</v>
      </c>
      <c r="S62" s="119">
        <v>23.64</v>
      </c>
      <c r="T62" s="120">
        <v>24.67</v>
      </c>
      <c r="U62" s="120">
        <v>25.32</v>
      </c>
      <c r="V62" s="120">
        <v>25.32</v>
      </c>
      <c r="W62" s="120">
        <v>25.32</v>
      </c>
      <c r="X62" s="118"/>
      <c r="Y62" s="118"/>
      <c r="Z62" s="121"/>
    </row>
    <row r="63" spans="1:26" s="21" customFormat="1" ht="53.25" customHeight="1" x14ac:dyDescent="0.25">
      <c r="A63" s="299"/>
      <c r="B63" s="201"/>
      <c r="C63" s="198"/>
      <c r="D63" s="198"/>
      <c r="E63" s="185"/>
      <c r="F63" s="49" t="s">
        <v>65</v>
      </c>
      <c r="G63" s="50">
        <f t="shared" ref="G63:G65" si="57">N63+H63+I63+J63+K63+L63+M63</f>
        <v>107854075.44</v>
      </c>
      <c r="H63" s="50">
        <v>6739661.8200000003</v>
      </c>
      <c r="I63" s="76">
        <v>11783304.050000001</v>
      </c>
      <c r="J63" s="76">
        <v>16101977.550000001</v>
      </c>
      <c r="K63" s="76">
        <f>21348046.2+854112</f>
        <v>22202158.199999999</v>
      </c>
      <c r="L63" s="76">
        <v>25513486.91</v>
      </c>
      <c r="M63" s="76">
        <v>25513486.91</v>
      </c>
      <c r="N63" s="76">
        <v>0</v>
      </c>
      <c r="O63" s="274" t="s">
        <v>142</v>
      </c>
      <c r="P63" s="75" t="s">
        <v>48</v>
      </c>
      <c r="Q63" s="116">
        <v>75.5</v>
      </c>
      <c r="R63" s="76">
        <v>76.41</v>
      </c>
      <c r="S63" s="76">
        <v>78.03</v>
      </c>
      <c r="T63" s="76">
        <v>77.89</v>
      </c>
      <c r="U63" s="76">
        <v>73.989999999999995</v>
      </c>
      <c r="V63" s="76">
        <v>0</v>
      </c>
      <c r="W63" s="76">
        <v>0</v>
      </c>
      <c r="X63" s="118"/>
      <c r="Y63" s="118"/>
      <c r="Z63" s="121"/>
    </row>
    <row r="64" spans="1:26" s="21" customFormat="1" ht="57" customHeight="1" x14ac:dyDescent="0.25">
      <c r="A64" s="299"/>
      <c r="B64" s="201"/>
      <c r="C64" s="198"/>
      <c r="D64" s="198"/>
      <c r="E64" s="185"/>
      <c r="F64" s="49" t="s">
        <v>66</v>
      </c>
      <c r="G64" s="50">
        <f t="shared" si="57"/>
        <v>38362896.189999998</v>
      </c>
      <c r="H64" s="50">
        <v>4707757</v>
      </c>
      <c r="I64" s="76">
        <v>6099001.2000000002</v>
      </c>
      <c r="J64" s="76">
        <v>6045830.96</v>
      </c>
      <c r="K64" s="76">
        <v>5740905.29</v>
      </c>
      <c r="L64" s="76">
        <f>5744090.81+4281220.12</f>
        <v>10025310.93</v>
      </c>
      <c r="M64" s="76">
        <v>5744090.8099999996</v>
      </c>
      <c r="N64" s="76">
        <v>0</v>
      </c>
      <c r="O64" s="275"/>
      <c r="P64" s="200"/>
      <c r="Q64" s="190"/>
      <c r="R64" s="190"/>
      <c r="S64" s="190"/>
      <c r="T64" s="190"/>
      <c r="U64" s="190"/>
      <c r="V64" s="190"/>
      <c r="W64" s="190"/>
      <c r="X64" s="118"/>
      <c r="Y64" s="118"/>
      <c r="Z64" s="121"/>
    </row>
    <row r="65" spans="1:26" s="21" customFormat="1" ht="108" customHeight="1" x14ac:dyDescent="0.25">
      <c r="A65" s="300"/>
      <c r="B65" s="202"/>
      <c r="C65" s="199"/>
      <c r="D65" s="199"/>
      <c r="E65" s="186"/>
      <c r="F65" s="49" t="s">
        <v>67</v>
      </c>
      <c r="G65" s="50">
        <f t="shared" si="57"/>
        <v>24348374.690000001</v>
      </c>
      <c r="H65" s="50">
        <v>2766764.97</v>
      </c>
      <c r="I65" s="76">
        <f>3899106.54-259446.98</f>
        <v>3639659.56</v>
      </c>
      <c r="J65" s="76">
        <v>3709873.96</v>
      </c>
      <c r="K65" s="76">
        <v>4380366.2</v>
      </c>
      <c r="L65" s="76">
        <v>3351710</v>
      </c>
      <c r="M65" s="76">
        <v>3250000</v>
      </c>
      <c r="N65" s="76">
        <v>3250000</v>
      </c>
      <c r="O65" s="276"/>
      <c r="P65" s="202"/>
      <c r="Q65" s="192"/>
      <c r="R65" s="192"/>
      <c r="S65" s="192"/>
      <c r="T65" s="192"/>
      <c r="U65" s="192"/>
      <c r="V65" s="192"/>
      <c r="W65" s="192"/>
      <c r="X65" s="118"/>
      <c r="Y65" s="118"/>
      <c r="Z65" s="121"/>
    </row>
    <row r="66" spans="1:26" s="21" customFormat="1" ht="92.25" customHeight="1" x14ac:dyDescent="0.25">
      <c r="A66" s="298" t="s">
        <v>26</v>
      </c>
      <c r="B66" s="200" t="s">
        <v>131</v>
      </c>
      <c r="C66" s="228" t="s">
        <v>86</v>
      </c>
      <c r="D66" s="228" t="s">
        <v>193</v>
      </c>
      <c r="E66" s="184" t="s">
        <v>73</v>
      </c>
      <c r="F66" s="49" t="s">
        <v>8</v>
      </c>
      <c r="G66" s="34">
        <f>G67+G68+G69+G70</f>
        <v>107962239.57000001</v>
      </c>
      <c r="H66" s="34">
        <f>H67+H68+H69+H70</f>
        <v>12767750.890000001</v>
      </c>
      <c r="I66" s="76">
        <f t="shared" ref="I66:N66" si="58">I67+I68+I69+I70</f>
        <v>13734945.27</v>
      </c>
      <c r="J66" s="76">
        <f t="shared" si="58"/>
        <v>15548699.98</v>
      </c>
      <c r="K66" s="76">
        <f>K67+K68+K69+K70</f>
        <v>18056172.859999999</v>
      </c>
      <c r="L66" s="76">
        <f t="shared" si="58"/>
        <v>17223132.82</v>
      </c>
      <c r="M66" s="76">
        <f t="shared" ref="M66" si="59">M67+M68+M69+M70</f>
        <v>18739025.09</v>
      </c>
      <c r="N66" s="76">
        <f t="shared" si="58"/>
        <v>11892512.66</v>
      </c>
      <c r="O66" s="69" t="s">
        <v>134</v>
      </c>
      <c r="P66" s="116" t="s">
        <v>45</v>
      </c>
      <c r="Q66" s="116">
        <v>1570.68</v>
      </c>
      <c r="R66" s="116">
        <v>1604.28</v>
      </c>
      <c r="S66" s="116">
        <v>1630.43</v>
      </c>
      <c r="T66" s="117">
        <v>2016.57</v>
      </c>
      <c r="U66" s="117">
        <v>2070.2199999999998</v>
      </c>
      <c r="V66" s="117">
        <v>2070.2199999999998</v>
      </c>
      <c r="W66" s="117">
        <v>2070.2199999999998</v>
      </c>
      <c r="X66" s="118"/>
      <c r="Y66" s="118"/>
      <c r="Z66" s="121"/>
    </row>
    <row r="67" spans="1:26" s="21" customFormat="1" ht="81.75" customHeight="1" x14ac:dyDescent="0.25">
      <c r="A67" s="299"/>
      <c r="B67" s="201"/>
      <c r="C67" s="198"/>
      <c r="D67" s="198"/>
      <c r="E67" s="185"/>
      <c r="F67" s="49" t="s">
        <v>80</v>
      </c>
      <c r="G67" s="34">
        <f>N67+H67+I67+J67+K67+L67+M67</f>
        <v>32026485.52</v>
      </c>
      <c r="H67" s="34">
        <v>4353927.0599999996</v>
      </c>
      <c r="I67" s="76">
        <f>3778711.33-10364.69-113380.63</f>
        <v>3654966.0100000002</v>
      </c>
      <c r="J67" s="76">
        <v>3186630.49</v>
      </c>
      <c r="K67" s="76">
        <v>4641209.03</v>
      </c>
      <c r="L67" s="76">
        <v>3451599</v>
      </c>
      <c r="M67" s="76">
        <v>4995641.2699999996</v>
      </c>
      <c r="N67" s="76">
        <v>7742512.6600000001</v>
      </c>
      <c r="O67" s="107" t="s">
        <v>135</v>
      </c>
      <c r="P67" s="119" t="s">
        <v>48</v>
      </c>
      <c r="Q67" s="119">
        <v>0.34</v>
      </c>
      <c r="R67" s="119">
        <v>0.35</v>
      </c>
      <c r="S67" s="119">
        <v>0.35</v>
      </c>
      <c r="T67" s="120">
        <v>0.36</v>
      </c>
      <c r="U67" s="120">
        <v>0.37</v>
      </c>
      <c r="V67" s="120">
        <v>0.37</v>
      </c>
      <c r="W67" s="120">
        <v>0.37</v>
      </c>
      <c r="X67" s="118"/>
      <c r="Y67" s="118"/>
      <c r="Z67" s="121"/>
    </row>
    <row r="68" spans="1:26" s="21" customFormat="1" ht="217.5" customHeight="1" x14ac:dyDescent="0.25">
      <c r="A68" s="299"/>
      <c r="B68" s="201"/>
      <c r="C68" s="198"/>
      <c r="D68" s="198"/>
      <c r="E68" s="185"/>
      <c r="F68" s="49" t="s">
        <v>65</v>
      </c>
      <c r="G68" s="34">
        <f t="shared" ref="G68:G69" si="60">N68+H68+I68+J68+K68+L68+M68</f>
        <v>22914914.18</v>
      </c>
      <c r="H68" s="34">
        <v>1486464.13</v>
      </c>
      <c r="I68" s="76">
        <v>2775711.17</v>
      </c>
      <c r="J68" s="76">
        <v>3240664.13</v>
      </c>
      <c r="K68" s="76">
        <f>5526860.57-854112</f>
        <v>4672748.57</v>
      </c>
      <c r="L68" s="76">
        <v>5369663.0899999999</v>
      </c>
      <c r="M68" s="76">
        <v>5369663.0899999999</v>
      </c>
      <c r="N68" s="76">
        <v>0</v>
      </c>
      <c r="O68" s="122" t="s">
        <v>142</v>
      </c>
      <c r="P68" s="123" t="s">
        <v>48</v>
      </c>
      <c r="Q68" s="124">
        <v>75.5</v>
      </c>
      <c r="R68" s="76">
        <v>76.41</v>
      </c>
      <c r="S68" s="76">
        <v>78.03</v>
      </c>
      <c r="T68" s="76">
        <v>80.3</v>
      </c>
      <c r="U68" s="76">
        <v>73.989999999999995</v>
      </c>
      <c r="V68" s="76">
        <v>73.989999999999995</v>
      </c>
      <c r="W68" s="76">
        <v>0</v>
      </c>
      <c r="X68" s="118"/>
      <c r="Y68" s="118"/>
      <c r="Z68" s="121"/>
    </row>
    <row r="69" spans="1:26" s="21" customFormat="1" ht="60" customHeight="1" x14ac:dyDescent="0.25">
      <c r="A69" s="299"/>
      <c r="B69" s="201"/>
      <c r="C69" s="198"/>
      <c r="D69" s="198"/>
      <c r="E69" s="185"/>
      <c r="F69" s="49" t="s">
        <v>66</v>
      </c>
      <c r="G69" s="34">
        <f t="shared" si="60"/>
        <v>20594260.84</v>
      </c>
      <c r="H69" s="34">
        <v>2416817</v>
      </c>
      <c r="I69" s="76">
        <v>2910594.09</v>
      </c>
      <c r="J69" s="76">
        <v>3401734.53</v>
      </c>
      <c r="K69" s="76">
        <v>3417673.76</v>
      </c>
      <c r="L69" s="76">
        <v>4223720.7300000004</v>
      </c>
      <c r="M69" s="76">
        <v>4223720.7300000004</v>
      </c>
      <c r="N69" s="76">
        <v>0</v>
      </c>
      <c r="O69" s="187"/>
      <c r="P69" s="200"/>
      <c r="Q69" s="190"/>
      <c r="R69" s="200"/>
      <c r="S69" s="200"/>
      <c r="T69" s="200"/>
      <c r="U69" s="200"/>
      <c r="V69" s="200"/>
      <c r="W69" s="200"/>
      <c r="X69" s="118"/>
      <c r="Y69" s="118"/>
      <c r="Z69" s="121"/>
    </row>
    <row r="70" spans="1:26" s="21" customFormat="1" ht="36" customHeight="1" x14ac:dyDescent="0.25">
      <c r="A70" s="300"/>
      <c r="B70" s="202"/>
      <c r="C70" s="199"/>
      <c r="D70" s="199"/>
      <c r="E70" s="186"/>
      <c r="F70" s="49" t="s">
        <v>67</v>
      </c>
      <c r="G70" s="34">
        <f>N70+H70+I70+J70+K70+L70+M70</f>
        <v>32426579.030000001</v>
      </c>
      <c r="H70" s="34">
        <v>4510542.7</v>
      </c>
      <c r="I70" s="76">
        <f>4503599-127186.5+17261.5</f>
        <v>4393674</v>
      </c>
      <c r="J70" s="76">
        <v>5719670.8300000001</v>
      </c>
      <c r="K70" s="76">
        <v>5324541.5</v>
      </c>
      <c r="L70" s="76">
        <v>4178150</v>
      </c>
      <c r="M70" s="76">
        <v>4150000</v>
      </c>
      <c r="N70" s="76">
        <v>4150000</v>
      </c>
      <c r="O70" s="189"/>
      <c r="P70" s="202"/>
      <c r="Q70" s="192"/>
      <c r="R70" s="202"/>
      <c r="S70" s="202"/>
      <c r="T70" s="202"/>
      <c r="U70" s="202"/>
      <c r="V70" s="202"/>
      <c r="W70" s="202"/>
      <c r="X70" s="118"/>
      <c r="Y70" s="118"/>
      <c r="Z70" s="121"/>
    </row>
    <row r="71" spans="1:26" s="15" customFormat="1" ht="34.5" customHeight="1" x14ac:dyDescent="0.25">
      <c r="A71" s="221" t="s">
        <v>63</v>
      </c>
      <c r="B71" s="200" t="s">
        <v>64</v>
      </c>
      <c r="C71" s="228" t="s">
        <v>86</v>
      </c>
      <c r="D71" s="228" t="s">
        <v>193</v>
      </c>
      <c r="E71" s="184" t="s">
        <v>21</v>
      </c>
      <c r="F71" s="49" t="s">
        <v>8</v>
      </c>
      <c r="G71" s="34">
        <f>I71+J71+K71+L71+N71</f>
        <v>0</v>
      </c>
      <c r="H71" s="34">
        <f>H72+H73+H74+H75</f>
        <v>0</v>
      </c>
      <c r="I71" s="76">
        <f t="shared" ref="I71" si="61">I72+I73+I74+I75</f>
        <v>0</v>
      </c>
      <c r="J71" s="76">
        <f t="shared" ref="J71:L71" si="62">J72+J73+J74+J75</f>
        <v>0</v>
      </c>
      <c r="K71" s="76">
        <f t="shared" si="62"/>
        <v>0</v>
      </c>
      <c r="L71" s="76">
        <f t="shared" si="62"/>
        <v>0</v>
      </c>
      <c r="M71" s="76">
        <f t="shared" ref="M71:N71" si="63">M72+M73+M74+M75</f>
        <v>0</v>
      </c>
      <c r="N71" s="76">
        <f t="shared" si="63"/>
        <v>0</v>
      </c>
      <c r="O71" s="187" t="s">
        <v>117</v>
      </c>
      <c r="P71" s="200" t="s">
        <v>72</v>
      </c>
      <c r="Q71" s="235">
        <v>0</v>
      </c>
      <c r="R71" s="235">
        <v>0</v>
      </c>
      <c r="S71" s="235">
        <v>0</v>
      </c>
      <c r="T71" s="235">
        <v>0</v>
      </c>
      <c r="U71" s="235">
        <v>0</v>
      </c>
      <c r="V71" s="235">
        <v>0</v>
      </c>
      <c r="W71" s="235">
        <v>0</v>
      </c>
      <c r="X71" s="98"/>
      <c r="Y71" s="98"/>
      <c r="Z71" s="85"/>
    </row>
    <row r="72" spans="1:26" s="15" customFormat="1" ht="105.75" customHeight="1" x14ac:dyDescent="0.25">
      <c r="A72" s="222"/>
      <c r="B72" s="201"/>
      <c r="C72" s="198"/>
      <c r="D72" s="198"/>
      <c r="E72" s="185"/>
      <c r="F72" s="49" t="s">
        <v>80</v>
      </c>
      <c r="G72" s="34">
        <f t="shared" ref="G72:G75" si="64">I72+J72+K72+L72+N72</f>
        <v>0</v>
      </c>
      <c r="H72" s="34">
        <v>0</v>
      </c>
      <c r="I72" s="76">
        <v>0</v>
      </c>
      <c r="J72" s="76">
        <v>0</v>
      </c>
      <c r="K72" s="76">
        <v>0</v>
      </c>
      <c r="L72" s="76">
        <f t="shared" ref="L72:L75" si="65">O72+P72+Q72+R72+S72</f>
        <v>0</v>
      </c>
      <c r="M72" s="76">
        <f t="shared" ref="M72:N75" si="66">O72+P72+Q72+R72+S72</f>
        <v>0</v>
      </c>
      <c r="N72" s="76">
        <f t="shared" si="66"/>
        <v>0</v>
      </c>
      <c r="O72" s="188"/>
      <c r="P72" s="201"/>
      <c r="Q72" s="236"/>
      <c r="R72" s="236"/>
      <c r="S72" s="236"/>
      <c r="T72" s="236"/>
      <c r="U72" s="236"/>
      <c r="V72" s="236"/>
      <c r="W72" s="236"/>
      <c r="X72" s="98"/>
      <c r="Y72" s="98"/>
      <c r="Z72" s="85"/>
    </row>
    <row r="73" spans="1:26" s="15" customFormat="1" ht="49.5" customHeight="1" x14ac:dyDescent="0.25">
      <c r="A73" s="222"/>
      <c r="B73" s="201"/>
      <c r="C73" s="198"/>
      <c r="D73" s="198"/>
      <c r="E73" s="185"/>
      <c r="F73" s="49" t="s">
        <v>65</v>
      </c>
      <c r="G73" s="34">
        <f t="shared" si="64"/>
        <v>0</v>
      </c>
      <c r="H73" s="34">
        <f t="shared" ref="H73:H75" si="67">J73+K73+L73+N73+O73</f>
        <v>0</v>
      </c>
      <c r="I73" s="76">
        <f t="shared" ref="I73:I75" si="68">K73+L73+N73+O73+P73</f>
        <v>0</v>
      </c>
      <c r="J73" s="76">
        <f t="shared" ref="J73:J75" si="69">L73+N73+O73+P73+Q73</f>
        <v>0</v>
      </c>
      <c r="K73" s="76">
        <f t="shared" ref="K73:K75" si="70">N73+O73+P73+Q73+R73</f>
        <v>0</v>
      </c>
      <c r="L73" s="76">
        <f t="shared" si="65"/>
        <v>0</v>
      </c>
      <c r="M73" s="76">
        <f t="shared" si="66"/>
        <v>0</v>
      </c>
      <c r="N73" s="76">
        <f t="shared" si="66"/>
        <v>0</v>
      </c>
      <c r="O73" s="188"/>
      <c r="P73" s="201"/>
      <c r="Q73" s="236"/>
      <c r="R73" s="236"/>
      <c r="S73" s="236"/>
      <c r="T73" s="236"/>
      <c r="U73" s="236"/>
      <c r="V73" s="236"/>
      <c r="W73" s="236"/>
      <c r="X73" s="98"/>
      <c r="Y73" s="98"/>
      <c r="Z73" s="85"/>
    </row>
    <row r="74" spans="1:26" s="15" customFormat="1" ht="62.25" customHeight="1" x14ac:dyDescent="0.25">
      <c r="A74" s="222"/>
      <c r="B74" s="201"/>
      <c r="C74" s="198"/>
      <c r="D74" s="198"/>
      <c r="E74" s="185"/>
      <c r="F74" s="49" t="s">
        <v>66</v>
      </c>
      <c r="G74" s="34">
        <f t="shared" si="64"/>
        <v>0</v>
      </c>
      <c r="H74" s="34">
        <f t="shared" si="67"/>
        <v>0</v>
      </c>
      <c r="I74" s="76">
        <f t="shared" si="68"/>
        <v>0</v>
      </c>
      <c r="J74" s="76">
        <f t="shared" si="69"/>
        <v>0</v>
      </c>
      <c r="K74" s="76">
        <f t="shared" si="70"/>
        <v>0</v>
      </c>
      <c r="L74" s="76">
        <f t="shared" si="65"/>
        <v>0</v>
      </c>
      <c r="M74" s="76">
        <f t="shared" si="66"/>
        <v>0</v>
      </c>
      <c r="N74" s="76">
        <f t="shared" si="66"/>
        <v>0</v>
      </c>
      <c r="O74" s="188"/>
      <c r="P74" s="201"/>
      <c r="Q74" s="236"/>
      <c r="R74" s="236"/>
      <c r="S74" s="236"/>
      <c r="T74" s="236"/>
      <c r="U74" s="236"/>
      <c r="V74" s="236"/>
      <c r="W74" s="236"/>
      <c r="X74" s="98"/>
      <c r="Y74" s="98"/>
      <c r="Z74" s="85"/>
    </row>
    <row r="75" spans="1:26" s="15" customFormat="1" ht="41.25" customHeight="1" x14ac:dyDescent="0.25">
      <c r="A75" s="223"/>
      <c r="B75" s="202"/>
      <c r="C75" s="199"/>
      <c r="D75" s="199"/>
      <c r="E75" s="186"/>
      <c r="F75" s="49" t="s">
        <v>67</v>
      </c>
      <c r="G75" s="34">
        <f t="shared" si="64"/>
        <v>0</v>
      </c>
      <c r="H75" s="34">
        <f t="shared" si="67"/>
        <v>0</v>
      </c>
      <c r="I75" s="76">
        <f t="shared" si="68"/>
        <v>0</v>
      </c>
      <c r="J75" s="76">
        <f t="shared" si="69"/>
        <v>0</v>
      </c>
      <c r="K75" s="76">
        <f t="shared" si="70"/>
        <v>0</v>
      </c>
      <c r="L75" s="76">
        <f t="shared" si="65"/>
        <v>0</v>
      </c>
      <c r="M75" s="76">
        <f t="shared" si="66"/>
        <v>0</v>
      </c>
      <c r="N75" s="76">
        <f t="shared" si="66"/>
        <v>0</v>
      </c>
      <c r="O75" s="189"/>
      <c r="P75" s="202"/>
      <c r="Q75" s="237"/>
      <c r="R75" s="237"/>
      <c r="S75" s="237"/>
      <c r="T75" s="237"/>
      <c r="U75" s="237"/>
      <c r="V75" s="237"/>
      <c r="W75" s="237"/>
      <c r="X75" s="98"/>
      <c r="Y75" s="98"/>
      <c r="Z75" s="85"/>
    </row>
    <row r="76" spans="1:26" s="11" customFormat="1" ht="29.25" customHeight="1" x14ac:dyDescent="0.25">
      <c r="A76" s="308" t="s">
        <v>33</v>
      </c>
      <c r="B76" s="309"/>
      <c r="C76" s="309"/>
      <c r="D76" s="309"/>
      <c r="E76" s="309"/>
      <c r="F76" s="309"/>
      <c r="G76" s="309"/>
      <c r="H76" s="309"/>
      <c r="I76" s="309"/>
      <c r="J76" s="309"/>
      <c r="K76" s="309"/>
      <c r="L76" s="309"/>
      <c r="M76" s="309"/>
      <c r="N76" s="309"/>
      <c r="O76" s="309"/>
      <c r="P76" s="309"/>
      <c r="Q76" s="310"/>
      <c r="R76" s="125"/>
      <c r="S76" s="125"/>
      <c r="T76" s="125"/>
      <c r="U76" s="125"/>
      <c r="V76" s="125"/>
      <c r="W76" s="125"/>
      <c r="X76" s="99"/>
      <c r="Y76" s="99"/>
      <c r="Z76" s="100"/>
    </row>
    <row r="77" spans="1:26" s="18" customFormat="1" ht="21.75" customHeight="1" x14ac:dyDescent="0.25">
      <c r="A77" s="203">
        <v>4</v>
      </c>
      <c r="B77" s="215" t="s">
        <v>27</v>
      </c>
      <c r="C77" s="209" t="s">
        <v>86</v>
      </c>
      <c r="D77" s="209" t="s">
        <v>193</v>
      </c>
      <c r="E77" s="206" t="s">
        <v>21</v>
      </c>
      <c r="F77" s="5" t="s">
        <v>8</v>
      </c>
      <c r="G77" s="6">
        <f>N77+H77+I77+J77+K77+L77+M77</f>
        <v>177809112.81999999</v>
      </c>
      <c r="H77" s="6">
        <f>H88+H82</f>
        <v>21570066.73</v>
      </c>
      <c r="I77" s="111">
        <f t="shared" ref="I77:L77" si="71">I88+I82</f>
        <v>22997876.800000001</v>
      </c>
      <c r="J77" s="111">
        <f t="shared" si="71"/>
        <v>23412489.530000001</v>
      </c>
      <c r="K77" s="111">
        <f t="shared" si="71"/>
        <v>27997483.609999999</v>
      </c>
      <c r="L77" s="111">
        <f t="shared" si="71"/>
        <v>30960954</v>
      </c>
      <c r="M77" s="111">
        <f t="shared" ref="M77:N77" si="72">M88+M82</f>
        <v>31522419.41</v>
      </c>
      <c r="N77" s="111">
        <f t="shared" si="72"/>
        <v>19347822.739999998</v>
      </c>
      <c r="O77" s="212" t="s">
        <v>14</v>
      </c>
      <c r="P77" s="215" t="s">
        <v>14</v>
      </c>
      <c r="Q77" s="215" t="s">
        <v>14</v>
      </c>
      <c r="R77" s="200" t="s">
        <v>14</v>
      </c>
      <c r="S77" s="200" t="s">
        <v>14</v>
      </c>
      <c r="T77" s="200" t="s">
        <v>14</v>
      </c>
      <c r="U77" s="200" t="s">
        <v>14</v>
      </c>
      <c r="V77" s="200" t="s">
        <v>14</v>
      </c>
      <c r="W77" s="200" t="s">
        <v>14</v>
      </c>
      <c r="X77" s="98"/>
      <c r="Y77" s="98"/>
      <c r="Z77" s="98"/>
    </row>
    <row r="78" spans="1:26" s="18" customFormat="1" ht="120" customHeight="1" x14ac:dyDescent="0.25">
      <c r="A78" s="204"/>
      <c r="B78" s="216"/>
      <c r="C78" s="210"/>
      <c r="D78" s="210"/>
      <c r="E78" s="207"/>
      <c r="F78" s="5" t="s">
        <v>80</v>
      </c>
      <c r="G78" s="6">
        <f>N78+H78+I78+J78+K78+L78+M78</f>
        <v>123622427.69999999</v>
      </c>
      <c r="H78" s="6">
        <f t="shared" ref="H78:L78" si="73">H89+H83</f>
        <v>15795091.73</v>
      </c>
      <c r="I78" s="111">
        <f t="shared" si="73"/>
        <v>16148388.5</v>
      </c>
      <c r="J78" s="111">
        <f t="shared" si="73"/>
        <v>15432740.960000001</v>
      </c>
      <c r="K78" s="111">
        <f t="shared" si="73"/>
        <v>18129098.359999999</v>
      </c>
      <c r="L78" s="111">
        <f t="shared" si="73"/>
        <v>19303910</v>
      </c>
      <c r="M78" s="111">
        <f t="shared" ref="M78:N78" si="74">M89+M83</f>
        <v>19865375.41</v>
      </c>
      <c r="N78" s="111">
        <f t="shared" si="74"/>
        <v>18947822.739999998</v>
      </c>
      <c r="O78" s="213"/>
      <c r="P78" s="216"/>
      <c r="Q78" s="216"/>
      <c r="R78" s="201"/>
      <c r="S78" s="201"/>
      <c r="T78" s="201"/>
      <c r="U78" s="201"/>
      <c r="V78" s="201"/>
      <c r="W78" s="201"/>
      <c r="X78" s="98"/>
      <c r="Y78" s="98"/>
      <c r="Z78" s="98"/>
    </row>
    <row r="79" spans="1:26" s="18" customFormat="1" ht="67.5" customHeight="1" x14ac:dyDescent="0.25">
      <c r="A79" s="204"/>
      <c r="B79" s="216"/>
      <c r="C79" s="210"/>
      <c r="D79" s="210"/>
      <c r="E79" s="207"/>
      <c r="F79" s="5" t="s">
        <v>65</v>
      </c>
      <c r="G79" s="6">
        <f t="shared" ref="G79:G81" si="75">N79+H79+I79+J79+K79+L79+M79</f>
        <v>51337881</v>
      </c>
      <c r="H79" s="33">
        <f>H90+H84</f>
        <v>5444485</v>
      </c>
      <c r="I79" s="56">
        <f t="shared" ref="I79:N79" si="76">I90+I84</f>
        <v>6318611</v>
      </c>
      <c r="J79" s="56">
        <f t="shared" si="76"/>
        <v>7526199</v>
      </c>
      <c r="K79" s="56">
        <f t="shared" si="76"/>
        <v>9534498</v>
      </c>
      <c r="L79" s="56">
        <f t="shared" si="76"/>
        <v>11257044</v>
      </c>
      <c r="M79" s="56">
        <f t="shared" ref="M79" si="77">M90+M84</f>
        <v>11257044</v>
      </c>
      <c r="N79" s="56">
        <f t="shared" si="76"/>
        <v>0</v>
      </c>
      <c r="O79" s="213"/>
      <c r="P79" s="216"/>
      <c r="Q79" s="216"/>
      <c r="R79" s="201"/>
      <c r="S79" s="201"/>
      <c r="T79" s="201"/>
      <c r="U79" s="201"/>
      <c r="V79" s="201"/>
      <c r="W79" s="201"/>
      <c r="X79" s="98"/>
      <c r="Y79" s="98"/>
      <c r="Z79" s="98"/>
    </row>
    <row r="80" spans="1:26" s="18" customFormat="1" ht="65.25" customHeight="1" x14ac:dyDescent="0.25">
      <c r="A80" s="204"/>
      <c r="B80" s="216"/>
      <c r="C80" s="210"/>
      <c r="D80" s="210"/>
      <c r="E80" s="207"/>
      <c r="F80" s="5" t="s">
        <v>66</v>
      </c>
      <c r="G80" s="6">
        <f t="shared" si="75"/>
        <v>0</v>
      </c>
      <c r="H80" s="33">
        <f t="shared" ref="H80:N80" si="78">H91+H86</f>
        <v>0</v>
      </c>
      <c r="I80" s="56">
        <f t="shared" si="78"/>
        <v>0</v>
      </c>
      <c r="J80" s="56">
        <f t="shared" si="78"/>
        <v>0</v>
      </c>
      <c r="K80" s="56">
        <f t="shared" si="78"/>
        <v>0</v>
      </c>
      <c r="L80" s="56">
        <f t="shared" si="78"/>
        <v>0</v>
      </c>
      <c r="M80" s="56">
        <f t="shared" ref="M80" si="79">M91+M86</f>
        <v>0</v>
      </c>
      <c r="N80" s="56">
        <f t="shared" si="78"/>
        <v>0</v>
      </c>
      <c r="O80" s="213"/>
      <c r="P80" s="216"/>
      <c r="Q80" s="216"/>
      <c r="R80" s="201"/>
      <c r="S80" s="201"/>
      <c r="T80" s="201"/>
      <c r="U80" s="201"/>
      <c r="V80" s="201"/>
      <c r="W80" s="201"/>
      <c r="X80" s="98"/>
      <c r="Y80" s="98"/>
      <c r="Z80" s="98"/>
    </row>
    <row r="81" spans="1:26" s="18" customFormat="1" ht="42.75" customHeight="1" x14ac:dyDescent="0.25">
      <c r="A81" s="205"/>
      <c r="B81" s="217"/>
      <c r="C81" s="211"/>
      <c r="D81" s="211"/>
      <c r="E81" s="208"/>
      <c r="F81" s="5" t="s">
        <v>67</v>
      </c>
      <c r="G81" s="6">
        <f t="shared" si="75"/>
        <v>2848804.12</v>
      </c>
      <c r="H81" s="33">
        <f t="shared" ref="H81:N81" si="80">H92+H87</f>
        <v>330490</v>
      </c>
      <c r="I81" s="56">
        <f t="shared" si="80"/>
        <v>530877.30000000005</v>
      </c>
      <c r="J81" s="56">
        <f t="shared" si="80"/>
        <v>453549.57</v>
      </c>
      <c r="K81" s="56">
        <f t="shared" si="80"/>
        <v>333887.25</v>
      </c>
      <c r="L81" s="56">
        <f t="shared" si="80"/>
        <v>400000</v>
      </c>
      <c r="M81" s="56">
        <f t="shared" ref="M81" si="81">M92+M87</f>
        <v>400000</v>
      </c>
      <c r="N81" s="56">
        <f t="shared" si="80"/>
        <v>400000</v>
      </c>
      <c r="O81" s="214"/>
      <c r="P81" s="217"/>
      <c r="Q81" s="217"/>
      <c r="R81" s="202"/>
      <c r="S81" s="202"/>
      <c r="T81" s="202"/>
      <c r="U81" s="202"/>
      <c r="V81" s="202"/>
      <c r="W81" s="202"/>
      <c r="X81" s="98"/>
      <c r="Y81" s="98"/>
      <c r="Z81" s="98"/>
    </row>
    <row r="82" spans="1:26" s="15" customFormat="1" ht="17.25" customHeight="1" x14ac:dyDescent="0.25">
      <c r="A82" s="221" t="s">
        <v>28</v>
      </c>
      <c r="B82" s="200" t="s">
        <v>159</v>
      </c>
      <c r="C82" s="298">
        <v>2021</v>
      </c>
      <c r="D82" s="298">
        <v>2027</v>
      </c>
      <c r="E82" s="184" t="s">
        <v>21</v>
      </c>
      <c r="F82" s="49" t="s">
        <v>8</v>
      </c>
      <c r="G82" s="34">
        <f>N82+H82+I82+J82+K82+L82+M82</f>
        <v>177221112.81999999</v>
      </c>
      <c r="H82" s="34">
        <f>H83+H84+H86+H87</f>
        <v>21486066.73</v>
      </c>
      <c r="I82" s="76">
        <f t="shared" ref="I82" si="82">I83+I84+I86+I87</f>
        <v>22913876.800000001</v>
      </c>
      <c r="J82" s="76">
        <f t="shared" ref="J82:L82" si="83">J83+J84+J86+J87</f>
        <v>23328489.530000001</v>
      </c>
      <c r="K82" s="76">
        <f t="shared" si="83"/>
        <v>27913483.609999999</v>
      </c>
      <c r="L82" s="76">
        <f t="shared" si="83"/>
        <v>30876954</v>
      </c>
      <c r="M82" s="76">
        <f t="shared" ref="M82:N82" si="84">M83+M84+M86+M87</f>
        <v>31438419.41</v>
      </c>
      <c r="N82" s="76">
        <f t="shared" si="84"/>
        <v>19263822.739999998</v>
      </c>
      <c r="O82" s="187" t="s">
        <v>185</v>
      </c>
      <c r="P82" s="200" t="s">
        <v>48</v>
      </c>
      <c r="Q82" s="200">
        <v>6.74</v>
      </c>
      <c r="R82" s="200">
        <v>6.74</v>
      </c>
      <c r="S82" s="200">
        <v>6.74</v>
      </c>
      <c r="T82" s="200">
        <v>6.74</v>
      </c>
      <c r="U82" s="200">
        <v>6.74</v>
      </c>
      <c r="V82" s="200">
        <v>6.74</v>
      </c>
      <c r="W82" s="200">
        <v>6.74</v>
      </c>
      <c r="X82" s="98"/>
      <c r="Y82" s="98"/>
      <c r="Z82" s="85"/>
    </row>
    <row r="83" spans="1:26" s="15" customFormat="1" ht="85.5" customHeight="1" x14ac:dyDescent="0.25">
      <c r="A83" s="222"/>
      <c r="B83" s="201"/>
      <c r="C83" s="299"/>
      <c r="D83" s="299"/>
      <c r="E83" s="185"/>
      <c r="F83" s="49" t="s">
        <v>80</v>
      </c>
      <c r="G83" s="34">
        <f>N83+H83+I83+J83+K83+L83+M83</f>
        <v>123034427.69999999</v>
      </c>
      <c r="H83" s="34">
        <v>15711091.73</v>
      </c>
      <c r="I83" s="76">
        <f>16096611.43+47849.33-49366.83-30705.43</f>
        <v>16064388.5</v>
      </c>
      <c r="J83" s="76">
        <v>15348740.960000001</v>
      </c>
      <c r="K83" s="76">
        <v>18045098.359999999</v>
      </c>
      <c r="L83" s="76">
        <v>19219910</v>
      </c>
      <c r="M83" s="76">
        <v>19781375.41</v>
      </c>
      <c r="N83" s="76">
        <v>18863822.739999998</v>
      </c>
      <c r="O83" s="189"/>
      <c r="P83" s="202"/>
      <c r="Q83" s="202"/>
      <c r="R83" s="202"/>
      <c r="S83" s="202"/>
      <c r="T83" s="202"/>
      <c r="U83" s="202"/>
      <c r="V83" s="202"/>
      <c r="W83" s="202"/>
      <c r="X83" s="98"/>
      <c r="Y83" s="98"/>
      <c r="Z83" s="85"/>
    </row>
    <row r="84" spans="1:26" s="15" customFormat="1" ht="232.5" customHeight="1" x14ac:dyDescent="0.25">
      <c r="A84" s="222"/>
      <c r="B84" s="201"/>
      <c r="C84" s="299"/>
      <c r="D84" s="299"/>
      <c r="E84" s="185"/>
      <c r="F84" s="184" t="s">
        <v>65</v>
      </c>
      <c r="G84" s="304">
        <f>N84+H84+I84+J84+K84+L84+M84</f>
        <v>51337881</v>
      </c>
      <c r="H84" s="304">
        <v>5444485</v>
      </c>
      <c r="I84" s="244">
        <v>6318611</v>
      </c>
      <c r="J84" s="244">
        <v>7526199</v>
      </c>
      <c r="K84" s="244">
        <v>9534498</v>
      </c>
      <c r="L84" s="244">
        <v>11257044</v>
      </c>
      <c r="M84" s="244">
        <v>11257044</v>
      </c>
      <c r="N84" s="244">
        <v>0</v>
      </c>
      <c r="O84" s="126" t="s">
        <v>143</v>
      </c>
      <c r="P84" s="123" t="s">
        <v>48</v>
      </c>
      <c r="Q84" s="124">
        <v>95</v>
      </c>
      <c r="R84" s="112">
        <v>95.53</v>
      </c>
      <c r="S84" s="112">
        <v>92.9</v>
      </c>
      <c r="T84" s="112">
        <v>100</v>
      </c>
      <c r="U84" s="112">
        <v>91.78</v>
      </c>
      <c r="V84" s="112">
        <v>91.78</v>
      </c>
      <c r="W84" s="112">
        <v>0</v>
      </c>
      <c r="X84" s="98"/>
      <c r="Y84" s="98"/>
      <c r="Z84" s="85"/>
    </row>
    <row r="85" spans="1:26" s="15" customFormat="1" ht="72" customHeight="1" x14ac:dyDescent="0.25">
      <c r="A85" s="222"/>
      <c r="B85" s="201"/>
      <c r="C85" s="299"/>
      <c r="D85" s="299"/>
      <c r="E85" s="185"/>
      <c r="F85" s="186"/>
      <c r="G85" s="305"/>
      <c r="H85" s="305"/>
      <c r="I85" s="245"/>
      <c r="J85" s="245"/>
      <c r="K85" s="245"/>
      <c r="L85" s="245"/>
      <c r="M85" s="245"/>
      <c r="N85" s="245"/>
      <c r="O85" s="114" t="s">
        <v>144</v>
      </c>
      <c r="P85" s="75" t="s">
        <v>48</v>
      </c>
      <c r="Q85" s="116">
        <v>100</v>
      </c>
      <c r="R85" s="127">
        <v>100</v>
      </c>
      <c r="S85" s="127">
        <v>100</v>
      </c>
      <c r="T85" s="127">
        <v>100</v>
      </c>
      <c r="U85" s="127">
        <v>100</v>
      </c>
      <c r="V85" s="127">
        <v>100</v>
      </c>
      <c r="W85" s="127">
        <v>0</v>
      </c>
      <c r="X85" s="98"/>
      <c r="Y85" s="98"/>
      <c r="Z85" s="85"/>
    </row>
    <row r="86" spans="1:26" s="15" customFormat="1" ht="58.5" customHeight="1" x14ac:dyDescent="0.25">
      <c r="A86" s="222"/>
      <c r="B86" s="201"/>
      <c r="C86" s="299"/>
      <c r="D86" s="299"/>
      <c r="E86" s="185"/>
      <c r="F86" s="49" t="s">
        <v>66</v>
      </c>
      <c r="G86" s="34">
        <f>N86+H86+I86+H86+J86+K86+L86+M86</f>
        <v>0</v>
      </c>
      <c r="H86" s="34">
        <v>0</v>
      </c>
      <c r="I86" s="76">
        <v>0</v>
      </c>
      <c r="J86" s="76">
        <v>0</v>
      </c>
      <c r="K86" s="76">
        <v>0</v>
      </c>
      <c r="L86" s="76">
        <v>0</v>
      </c>
      <c r="M86" s="76">
        <v>0</v>
      </c>
      <c r="N86" s="76">
        <v>0</v>
      </c>
      <c r="O86" s="122"/>
      <c r="P86" s="124"/>
      <c r="Q86" s="124"/>
      <c r="R86" s="102"/>
      <c r="S86" s="102"/>
      <c r="T86" s="102"/>
      <c r="U86" s="102"/>
      <c r="V86" s="102"/>
      <c r="W86" s="102"/>
      <c r="X86" s="98"/>
      <c r="Y86" s="98"/>
      <c r="Z86" s="85"/>
    </row>
    <row r="87" spans="1:26" s="15" customFormat="1" ht="34.5" customHeight="1" x14ac:dyDescent="0.25">
      <c r="A87" s="223"/>
      <c r="B87" s="202"/>
      <c r="C87" s="300"/>
      <c r="D87" s="300"/>
      <c r="E87" s="186"/>
      <c r="F87" s="49" t="s">
        <v>67</v>
      </c>
      <c r="G87" s="34">
        <f>N87+H87+I87+J87+K87+L87+M87</f>
        <v>2848804.12</v>
      </c>
      <c r="H87" s="34">
        <v>330490</v>
      </c>
      <c r="I87" s="76">
        <f>569764.99-38887.69</f>
        <v>530877.30000000005</v>
      </c>
      <c r="J87" s="76">
        <v>453549.57</v>
      </c>
      <c r="K87" s="76">
        <v>333887.25</v>
      </c>
      <c r="L87" s="76">
        <v>400000</v>
      </c>
      <c r="M87" s="76">
        <v>400000</v>
      </c>
      <c r="N87" s="76">
        <v>400000</v>
      </c>
      <c r="O87" s="128"/>
      <c r="P87" s="119"/>
      <c r="Q87" s="119"/>
      <c r="R87" s="119"/>
      <c r="S87" s="119"/>
      <c r="T87" s="119"/>
      <c r="U87" s="119"/>
      <c r="V87" s="119"/>
      <c r="W87" s="119"/>
      <c r="X87" s="98"/>
      <c r="Y87" s="98"/>
      <c r="Z87" s="85"/>
    </row>
    <row r="88" spans="1:26" s="15" customFormat="1" ht="16.149999999999999" customHeight="1" x14ac:dyDescent="0.25">
      <c r="A88" s="221" t="s">
        <v>157</v>
      </c>
      <c r="B88" s="200" t="s">
        <v>128</v>
      </c>
      <c r="C88" s="228" t="s">
        <v>86</v>
      </c>
      <c r="D88" s="228" t="s">
        <v>193</v>
      </c>
      <c r="E88" s="184" t="s">
        <v>21</v>
      </c>
      <c r="F88" s="49" t="s">
        <v>8</v>
      </c>
      <c r="G88" s="34">
        <f>N88+H88+I88+J88+K88+L88+M88</f>
        <v>588000</v>
      </c>
      <c r="H88" s="34">
        <f>H89+H90++H91+H92</f>
        <v>84000</v>
      </c>
      <c r="I88" s="76">
        <f t="shared" ref="I88" si="85">I89+I90++I91+I92</f>
        <v>84000</v>
      </c>
      <c r="J88" s="76">
        <f t="shared" ref="J88:L88" si="86">J89+J90++J91+J92</f>
        <v>84000</v>
      </c>
      <c r="K88" s="76">
        <f t="shared" si="86"/>
        <v>84000</v>
      </c>
      <c r="L88" s="76">
        <f t="shared" si="86"/>
        <v>84000</v>
      </c>
      <c r="M88" s="76">
        <f t="shared" ref="M88:N88" si="87">M89+M90++M91+M92</f>
        <v>84000</v>
      </c>
      <c r="N88" s="76">
        <f t="shared" si="87"/>
        <v>84000</v>
      </c>
      <c r="O88" s="187" t="s">
        <v>118</v>
      </c>
      <c r="P88" s="200" t="s">
        <v>48</v>
      </c>
      <c r="Q88" s="200">
        <v>5.33</v>
      </c>
      <c r="R88" s="241">
        <v>5.33</v>
      </c>
      <c r="S88" s="241">
        <v>5.33</v>
      </c>
      <c r="T88" s="241">
        <v>5.33</v>
      </c>
      <c r="U88" s="241">
        <v>5.33</v>
      </c>
      <c r="V88" s="241">
        <v>5.33</v>
      </c>
      <c r="W88" s="241">
        <v>5.33</v>
      </c>
      <c r="X88" s="98"/>
      <c r="Y88" s="98"/>
      <c r="Z88" s="85"/>
    </row>
    <row r="89" spans="1:26" s="15" customFormat="1" ht="83.25" customHeight="1" x14ac:dyDescent="0.25">
      <c r="A89" s="222"/>
      <c r="B89" s="201"/>
      <c r="C89" s="198"/>
      <c r="D89" s="198"/>
      <c r="E89" s="185"/>
      <c r="F89" s="49" t="s">
        <v>80</v>
      </c>
      <c r="G89" s="34">
        <f>N89+H89+I89+J89+K89+L89+M89</f>
        <v>588000</v>
      </c>
      <c r="H89" s="34">
        <v>84000</v>
      </c>
      <c r="I89" s="76">
        <v>84000</v>
      </c>
      <c r="J89" s="76">
        <v>84000</v>
      </c>
      <c r="K89" s="76">
        <v>84000</v>
      </c>
      <c r="L89" s="76">
        <v>84000</v>
      </c>
      <c r="M89" s="76">
        <v>84000</v>
      </c>
      <c r="N89" s="76">
        <v>84000</v>
      </c>
      <c r="O89" s="188"/>
      <c r="P89" s="201"/>
      <c r="Q89" s="201"/>
      <c r="R89" s="242"/>
      <c r="S89" s="242"/>
      <c r="T89" s="242"/>
      <c r="U89" s="242"/>
      <c r="V89" s="242"/>
      <c r="W89" s="242"/>
      <c r="X89" s="98"/>
      <c r="Y89" s="98"/>
      <c r="Z89" s="85"/>
    </row>
    <row r="90" spans="1:26" s="15" customFormat="1" ht="50.25" customHeight="1" x14ac:dyDescent="0.25">
      <c r="A90" s="222"/>
      <c r="B90" s="201"/>
      <c r="C90" s="198"/>
      <c r="D90" s="198"/>
      <c r="E90" s="185"/>
      <c r="F90" s="49" t="s">
        <v>65</v>
      </c>
      <c r="G90" s="34">
        <f t="shared" ref="G90:G92" si="88">N90+H90+I90+J90+K90+L90+M90</f>
        <v>0</v>
      </c>
      <c r="H90" s="34">
        <v>0</v>
      </c>
      <c r="I90" s="76">
        <v>0</v>
      </c>
      <c r="J90" s="76">
        <v>0</v>
      </c>
      <c r="K90" s="76">
        <v>0</v>
      </c>
      <c r="L90" s="76">
        <v>0</v>
      </c>
      <c r="M90" s="76">
        <v>0</v>
      </c>
      <c r="N90" s="76">
        <v>0</v>
      </c>
      <c r="O90" s="188"/>
      <c r="P90" s="201"/>
      <c r="Q90" s="201"/>
      <c r="R90" s="242"/>
      <c r="S90" s="242"/>
      <c r="T90" s="242"/>
      <c r="U90" s="242"/>
      <c r="V90" s="242"/>
      <c r="W90" s="242"/>
      <c r="X90" s="98"/>
      <c r="Y90" s="98"/>
      <c r="Z90" s="85"/>
    </row>
    <row r="91" spans="1:26" s="15" customFormat="1" ht="54" customHeight="1" x14ac:dyDescent="0.25">
      <c r="A91" s="222"/>
      <c r="B91" s="201"/>
      <c r="C91" s="198"/>
      <c r="D91" s="198"/>
      <c r="E91" s="185"/>
      <c r="F91" s="49" t="s">
        <v>66</v>
      </c>
      <c r="G91" s="34">
        <f t="shared" si="88"/>
        <v>0</v>
      </c>
      <c r="H91" s="34">
        <v>0</v>
      </c>
      <c r="I91" s="76">
        <v>0</v>
      </c>
      <c r="J91" s="76">
        <v>0</v>
      </c>
      <c r="K91" s="76">
        <v>0</v>
      </c>
      <c r="L91" s="76">
        <v>0</v>
      </c>
      <c r="M91" s="76">
        <v>0</v>
      </c>
      <c r="N91" s="76">
        <v>0</v>
      </c>
      <c r="O91" s="188"/>
      <c r="P91" s="201"/>
      <c r="Q91" s="201"/>
      <c r="R91" s="242"/>
      <c r="S91" s="242"/>
      <c r="T91" s="242"/>
      <c r="U91" s="242"/>
      <c r="V91" s="242"/>
      <c r="W91" s="242"/>
      <c r="X91" s="98"/>
      <c r="Y91" s="98"/>
      <c r="Z91" s="85"/>
    </row>
    <row r="92" spans="1:26" s="15" customFormat="1" ht="31.5" x14ac:dyDescent="0.25">
      <c r="A92" s="223"/>
      <c r="B92" s="202"/>
      <c r="C92" s="199"/>
      <c r="D92" s="199"/>
      <c r="E92" s="186"/>
      <c r="F92" s="49" t="s">
        <v>67</v>
      </c>
      <c r="G92" s="34">
        <f t="shared" si="88"/>
        <v>0</v>
      </c>
      <c r="H92" s="34">
        <v>0</v>
      </c>
      <c r="I92" s="76">
        <v>0</v>
      </c>
      <c r="J92" s="76">
        <v>0</v>
      </c>
      <c r="K92" s="76">
        <v>0</v>
      </c>
      <c r="L92" s="76">
        <v>0</v>
      </c>
      <c r="M92" s="76">
        <v>0</v>
      </c>
      <c r="N92" s="76">
        <v>0</v>
      </c>
      <c r="O92" s="189"/>
      <c r="P92" s="202"/>
      <c r="Q92" s="202"/>
      <c r="R92" s="243"/>
      <c r="S92" s="243"/>
      <c r="T92" s="243"/>
      <c r="U92" s="243"/>
      <c r="V92" s="243"/>
      <c r="W92" s="243"/>
      <c r="X92" s="98"/>
      <c r="Y92" s="98"/>
      <c r="Z92" s="85"/>
    </row>
    <row r="93" spans="1:26" s="18" customFormat="1" ht="15.75" x14ac:dyDescent="0.25">
      <c r="A93" s="312" t="s">
        <v>11</v>
      </c>
      <c r="B93" s="313"/>
      <c r="C93" s="313"/>
      <c r="D93" s="313"/>
      <c r="E93" s="314"/>
      <c r="F93" s="5" t="s">
        <v>8</v>
      </c>
      <c r="G93" s="33">
        <f>N93+H93+I93+J93+K93+L93+M93</f>
        <v>949386716.00999999</v>
      </c>
      <c r="H93" s="33">
        <f t="shared" ref="H93:N97" si="89">H18+H45+H56+H77</f>
        <v>106404311.24000001</v>
      </c>
      <c r="I93" s="56">
        <f t="shared" si="89"/>
        <v>118831559.95</v>
      </c>
      <c r="J93" s="56">
        <f t="shared" si="89"/>
        <v>132446475</v>
      </c>
      <c r="K93" s="56">
        <f t="shared" si="89"/>
        <v>155814108.22</v>
      </c>
      <c r="L93" s="56">
        <f t="shared" si="89"/>
        <v>167861019.92999998</v>
      </c>
      <c r="M93" s="56">
        <f t="shared" ref="M93" si="90">M18+M45+M56+M77</f>
        <v>168390621.96000001</v>
      </c>
      <c r="N93" s="56">
        <f t="shared" si="89"/>
        <v>99638619.709999993</v>
      </c>
      <c r="O93" s="324" t="s">
        <v>102</v>
      </c>
      <c r="P93" s="250" t="s">
        <v>102</v>
      </c>
      <c r="Q93" s="250" t="s">
        <v>102</v>
      </c>
      <c r="R93" s="190" t="s">
        <v>102</v>
      </c>
      <c r="S93" s="190" t="s">
        <v>102</v>
      </c>
      <c r="T93" s="190" t="s">
        <v>102</v>
      </c>
      <c r="U93" s="190" t="s">
        <v>102</v>
      </c>
      <c r="V93" s="190" t="s">
        <v>102</v>
      </c>
      <c r="W93" s="190" t="s">
        <v>102</v>
      </c>
      <c r="X93" s="98"/>
      <c r="Y93" s="98"/>
      <c r="Z93" s="98"/>
    </row>
    <row r="94" spans="1:26" s="18" customFormat="1" ht="78.75" x14ac:dyDescent="0.25">
      <c r="A94" s="315"/>
      <c r="B94" s="316"/>
      <c r="C94" s="316"/>
      <c r="D94" s="316"/>
      <c r="E94" s="317"/>
      <c r="F94" s="5" t="s">
        <v>80</v>
      </c>
      <c r="G94" s="33">
        <f>N94+H94+I94+J94+K94+L94+M94</f>
        <v>558716320.38999999</v>
      </c>
      <c r="H94" s="33">
        <f>H19+H46+H57+H78</f>
        <v>70719052.810000002</v>
      </c>
      <c r="I94" s="56">
        <f t="shared" si="89"/>
        <v>66683044.270000003</v>
      </c>
      <c r="J94" s="56">
        <f>J19+J46+J57+J78</f>
        <v>70233855.200000003</v>
      </c>
      <c r="K94" s="56">
        <f t="shared" si="89"/>
        <v>83832553.949999988</v>
      </c>
      <c r="L94" s="56">
        <f t="shared" si="89"/>
        <v>84352611.780000001</v>
      </c>
      <c r="M94" s="56">
        <f>M19+M46+M57+M78</f>
        <v>91306582.670000002</v>
      </c>
      <c r="N94" s="56">
        <f>N19+N46+N57+N78</f>
        <v>91588619.709999993</v>
      </c>
      <c r="O94" s="325"/>
      <c r="P94" s="311"/>
      <c r="Q94" s="311"/>
      <c r="R94" s="191"/>
      <c r="S94" s="191"/>
      <c r="T94" s="191"/>
      <c r="U94" s="191"/>
      <c r="V94" s="191"/>
      <c r="W94" s="191"/>
      <c r="X94" s="98"/>
      <c r="Y94" s="98"/>
      <c r="Z94" s="98"/>
    </row>
    <row r="95" spans="1:26" s="18" customFormat="1" ht="61.5" customHeight="1" x14ac:dyDescent="0.25">
      <c r="A95" s="315"/>
      <c r="B95" s="316"/>
      <c r="C95" s="316"/>
      <c r="D95" s="316"/>
      <c r="E95" s="317"/>
      <c r="F95" s="5" t="s">
        <v>65</v>
      </c>
      <c r="G95" s="33">
        <f t="shared" ref="G95" si="91">N95+H95+I95+J95+K95+L95+M95</f>
        <v>238897277.59999999</v>
      </c>
      <c r="H95" s="33">
        <f t="shared" si="89"/>
        <v>17915797.100000001</v>
      </c>
      <c r="I95" s="56">
        <f t="shared" si="89"/>
        <v>28622117.34</v>
      </c>
      <c r="J95" s="56">
        <f t="shared" si="89"/>
        <v>37105943</v>
      </c>
      <c r="K95" s="56">
        <f>K20+K47+K58+K79</f>
        <v>46973037.939999998</v>
      </c>
      <c r="L95" s="56">
        <f t="shared" si="89"/>
        <v>54245351.219999999</v>
      </c>
      <c r="M95" s="56">
        <f t="shared" ref="M95" si="92">M20+M47+M58+M79</f>
        <v>54035031</v>
      </c>
      <c r="N95" s="56">
        <f t="shared" si="89"/>
        <v>0</v>
      </c>
      <c r="O95" s="325"/>
      <c r="P95" s="311"/>
      <c r="Q95" s="311"/>
      <c r="R95" s="191"/>
      <c r="S95" s="191"/>
      <c r="T95" s="191"/>
      <c r="U95" s="191"/>
      <c r="V95" s="191"/>
      <c r="W95" s="191"/>
      <c r="X95" s="98"/>
      <c r="Y95" s="98"/>
      <c r="Z95" s="98"/>
    </row>
    <row r="96" spans="1:26" s="18" customFormat="1" ht="66.75" customHeight="1" x14ac:dyDescent="0.25">
      <c r="A96" s="315"/>
      <c r="B96" s="316"/>
      <c r="C96" s="316"/>
      <c r="D96" s="316"/>
      <c r="E96" s="317"/>
      <c r="F96" s="5" t="s">
        <v>66</v>
      </c>
      <c r="G96" s="33">
        <f>N96+H96+I96+J96+K96+L96+M96</f>
        <v>90341008.270000011</v>
      </c>
      <c r="H96" s="33">
        <f t="shared" si="89"/>
        <v>10037148</v>
      </c>
      <c r="I96" s="56">
        <f t="shared" si="89"/>
        <v>14784711.48</v>
      </c>
      <c r="J96" s="56">
        <f t="shared" si="89"/>
        <v>14850294.440000001</v>
      </c>
      <c r="K96" s="56">
        <f t="shared" si="89"/>
        <v>14586649.130000001</v>
      </c>
      <c r="L96" s="56">
        <f t="shared" si="89"/>
        <v>21083196.93</v>
      </c>
      <c r="M96" s="56">
        <f t="shared" ref="M96" si="93">M21+M48+M59+M80</f>
        <v>14999008.289999999</v>
      </c>
      <c r="N96" s="56">
        <f t="shared" si="89"/>
        <v>0</v>
      </c>
      <c r="O96" s="325"/>
      <c r="P96" s="311"/>
      <c r="Q96" s="311"/>
      <c r="R96" s="191"/>
      <c r="S96" s="191"/>
      <c r="T96" s="191"/>
      <c r="U96" s="191"/>
      <c r="V96" s="191"/>
      <c r="W96" s="191"/>
      <c r="X96" s="98"/>
      <c r="Y96" s="98"/>
      <c r="Z96" s="98"/>
    </row>
    <row r="97" spans="1:26" s="22" customFormat="1" ht="32.25" thickBot="1" x14ac:dyDescent="0.3">
      <c r="A97" s="318"/>
      <c r="B97" s="319"/>
      <c r="C97" s="319"/>
      <c r="D97" s="319"/>
      <c r="E97" s="320"/>
      <c r="F97" s="5" t="s">
        <v>67</v>
      </c>
      <c r="G97" s="33">
        <f>N97+H97+I97+J97+K97+L97+M97</f>
        <v>61432109.75</v>
      </c>
      <c r="H97" s="33">
        <f t="shared" si="89"/>
        <v>7732313.3300000001</v>
      </c>
      <c r="I97" s="56">
        <f t="shared" si="89"/>
        <v>8741686.8600000013</v>
      </c>
      <c r="J97" s="56">
        <f t="shared" si="89"/>
        <v>10256382.359999999</v>
      </c>
      <c r="K97" s="56">
        <f t="shared" si="89"/>
        <v>10421867.199999999</v>
      </c>
      <c r="L97" s="56">
        <f t="shared" si="89"/>
        <v>8179860</v>
      </c>
      <c r="M97" s="56">
        <f t="shared" ref="M97" si="94">M22+M49+M60+M81</f>
        <v>8050000</v>
      </c>
      <c r="N97" s="56">
        <f t="shared" si="89"/>
        <v>8050000</v>
      </c>
      <c r="O97" s="326"/>
      <c r="P97" s="251"/>
      <c r="Q97" s="251"/>
      <c r="R97" s="192"/>
      <c r="S97" s="192"/>
      <c r="T97" s="192"/>
      <c r="U97" s="192"/>
      <c r="V97" s="192"/>
      <c r="W97" s="192"/>
      <c r="X97" s="129"/>
      <c r="Y97" s="129"/>
      <c r="Z97" s="129"/>
    </row>
    <row r="98" spans="1:26" ht="21.75" customHeight="1" x14ac:dyDescent="0.25">
      <c r="A98" s="301" t="s">
        <v>29</v>
      </c>
      <c r="B98" s="302"/>
      <c r="C98" s="302"/>
      <c r="D98" s="302"/>
      <c r="E98" s="302"/>
      <c r="F98" s="302"/>
      <c r="G98" s="302"/>
      <c r="H98" s="302"/>
      <c r="I98" s="302"/>
      <c r="J98" s="302"/>
      <c r="K98" s="302"/>
      <c r="L98" s="302"/>
      <c r="M98" s="302"/>
      <c r="N98" s="302"/>
      <c r="O98" s="302"/>
      <c r="P98" s="302"/>
      <c r="Q98" s="303"/>
      <c r="R98" s="108"/>
      <c r="S98" s="108"/>
      <c r="T98" s="108"/>
      <c r="U98" s="108"/>
      <c r="V98" s="108"/>
      <c r="W98" s="108"/>
    </row>
    <row r="99" spans="1:26" ht="18.75" customHeight="1" x14ac:dyDescent="0.25">
      <c r="A99" s="301" t="s">
        <v>89</v>
      </c>
      <c r="B99" s="302"/>
      <c r="C99" s="302"/>
      <c r="D99" s="302"/>
      <c r="E99" s="302"/>
      <c r="F99" s="302"/>
      <c r="G99" s="302"/>
      <c r="H99" s="302"/>
      <c r="I99" s="302"/>
      <c r="J99" s="302"/>
      <c r="K99" s="302"/>
      <c r="L99" s="302"/>
      <c r="M99" s="302"/>
      <c r="N99" s="302"/>
      <c r="O99" s="302"/>
      <c r="P99" s="302"/>
      <c r="Q99" s="303"/>
      <c r="R99" s="108"/>
      <c r="S99" s="108"/>
      <c r="T99" s="108"/>
      <c r="U99" s="108"/>
      <c r="V99" s="108"/>
      <c r="W99" s="108"/>
    </row>
    <row r="100" spans="1:26" ht="21" customHeight="1" x14ac:dyDescent="0.25">
      <c r="A100" s="301" t="s">
        <v>30</v>
      </c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  <c r="L100" s="302"/>
      <c r="M100" s="302"/>
      <c r="N100" s="302"/>
      <c r="O100" s="302"/>
      <c r="P100" s="302"/>
      <c r="Q100" s="303"/>
      <c r="R100" s="108"/>
      <c r="S100" s="108"/>
      <c r="T100" s="108"/>
      <c r="U100" s="108"/>
      <c r="V100" s="108"/>
      <c r="W100" s="108"/>
    </row>
    <row r="101" spans="1:26" ht="21.75" customHeight="1" x14ac:dyDescent="0.25">
      <c r="A101" s="301" t="s">
        <v>62</v>
      </c>
      <c r="B101" s="302"/>
      <c r="C101" s="302"/>
      <c r="D101" s="302"/>
      <c r="E101" s="302"/>
      <c r="F101" s="302"/>
      <c r="G101" s="302"/>
      <c r="H101" s="302"/>
      <c r="I101" s="302"/>
      <c r="J101" s="302"/>
      <c r="K101" s="302"/>
      <c r="L101" s="302"/>
      <c r="M101" s="302"/>
      <c r="N101" s="302"/>
      <c r="O101" s="302"/>
      <c r="P101" s="302"/>
      <c r="Q101" s="303"/>
      <c r="R101" s="108"/>
      <c r="S101" s="108"/>
      <c r="T101" s="108"/>
      <c r="U101" s="108"/>
      <c r="V101" s="108"/>
      <c r="W101" s="108"/>
    </row>
    <row r="102" spans="1:26" ht="16.149999999999999" customHeight="1" x14ac:dyDescent="0.25">
      <c r="A102" s="203" t="s">
        <v>9</v>
      </c>
      <c r="B102" s="215" t="s">
        <v>112</v>
      </c>
      <c r="C102" s="209" t="s">
        <v>86</v>
      </c>
      <c r="D102" s="209" t="s">
        <v>193</v>
      </c>
      <c r="E102" s="206" t="s">
        <v>21</v>
      </c>
      <c r="F102" s="5" t="s">
        <v>8</v>
      </c>
      <c r="G102" s="6">
        <f>H102+I102+N102+J102+K102+L102+M102</f>
        <v>34091371.399999999</v>
      </c>
      <c r="H102" s="6">
        <f>H103+H104+H105+H106</f>
        <v>4224671.83</v>
      </c>
      <c r="I102" s="56">
        <f>I103+I104+I105+I106</f>
        <v>3192947.79</v>
      </c>
      <c r="J102" s="56">
        <f>J103+J104+J105+J106</f>
        <v>5857273.1399999997</v>
      </c>
      <c r="K102" s="111">
        <f t="shared" ref="K102:L102" si="95">K103+K104+K105+K106</f>
        <v>6697840.7800000003</v>
      </c>
      <c r="L102" s="111">
        <f t="shared" si="95"/>
        <v>9780677.5700000003</v>
      </c>
      <c r="M102" s="111">
        <f t="shared" ref="M102:N102" si="96">M103+M104+M105+M106</f>
        <v>4333797.0299999993</v>
      </c>
      <c r="N102" s="111">
        <f t="shared" si="96"/>
        <v>4163.26</v>
      </c>
      <c r="O102" s="187" t="s">
        <v>14</v>
      </c>
      <c r="P102" s="200" t="s">
        <v>14</v>
      </c>
      <c r="Q102" s="200" t="s">
        <v>14</v>
      </c>
      <c r="R102" s="200" t="s">
        <v>14</v>
      </c>
      <c r="S102" s="200" t="s">
        <v>14</v>
      </c>
      <c r="T102" s="200" t="s">
        <v>14</v>
      </c>
      <c r="U102" s="200" t="s">
        <v>14</v>
      </c>
      <c r="V102" s="200" t="s">
        <v>14</v>
      </c>
      <c r="W102" s="200" t="s">
        <v>14</v>
      </c>
    </row>
    <row r="103" spans="1:26" ht="93" customHeight="1" x14ac:dyDescent="0.25">
      <c r="A103" s="204"/>
      <c r="B103" s="216"/>
      <c r="C103" s="210"/>
      <c r="D103" s="210"/>
      <c r="E103" s="207"/>
      <c r="F103" s="5" t="s">
        <v>80</v>
      </c>
      <c r="G103" s="6">
        <f>H103+I103+N103+J103+K103+L103+M103</f>
        <v>26528137.240000002</v>
      </c>
      <c r="H103" s="33">
        <f>H108+H113+H118+H123+H241+H128+H139+H149+H133+H144+H154+H159+H169</f>
        <v>2224671.83</v>
      </c>
      <c r="I103" s="56">
        <f t="shared" ref="I103:N103" si="97">I108+I113+I118+I123+I241+I128+I139+I149+I133+I144+I154+I159+I169</f>
        <v>2159613.79</v>
      </c>
      <c r="J103" s="56">
        <f t="shared" si="97"/>
        <v>4397443.1399999997</v>
      </c>
      <c r="K103" s="56">
        <f t="shared" si="97"/>
        <v>5697840.7800000003</v>
      </c>
      <c r="L103" s="56">
        <f>L108+L113+L118+L123+L241+L128+L139+L149+L133+L144+L154+L159+L169+L164</f>
        <v>7710607.4099999992</v>
      </c>
      <c r="M103" s="56">
        <f t="shared" si="97"/>
        <v>4333797.0299999993</v>
      </c>
      <c r="N103" s="56">
        <f t="shared" si="97"/>
        <v>4163.26</v>
      </c>
      <c r="O103" s="188"/>
      <c r="P103" s="201"/>
      <c r="Q103" s="201"/>
      <c r="R103" s="201"/>
      <c r="S103" s="201"/>
      <c r="T103" s="201"/>
      <c r="U103" s="201"/>
      <c r="V103" s="201"/>
      <c r="W103" s="201"/>
    </row>
    <row r="104" spans="1:26" ht="52.5" customHeight="1" x14ac:dyDescent="0.25">
      <c r="A104" s="204"/>
      <c r="B104" s="216"/>
      <c r="C104" s="210"/>
      <c r="D104" s="210"/>
      <c r="E104" s="207"/>
      <c r="F104" s="5" t="s">
        <v>65</v>
      </c>
      <c r="G104" s="6">
        <f>H104+I104+N104+J104+K104+L104+M104</f>
        <v>7563234.1600000001</v>
      </c>
      <c r="H104" s="33">
        <f>H109+H114+H119+H124+H242+H129+H140+H150+H134+H145+H155+H160+H170</f>
        <v>2000000</v>
      </c>
      <c r="I104" s="56">
        <f t="shared" ref="I104:N104" si="98">I109+I114+I119+I124+I242+I129+I140+I150+I134+I145+I155+I160+I170</f>
        <v>1033334</v>
      </c>
      <c r="J104" s="56">
        <f t="shared" si="98"/>
        <v>1459830</v>
      </c>
      <c r="K104" s="56">
        <f t="shared" si="98"/>
        <v>1000000</v>
      </c>
      <c r="L104" s="56">
        <f>L109+L114+L119+L124+L242+L129+L140+L150+L134+L145+L155+L160+L170+L165</f>
        <v>2070070.1600000001</v>
      </c>
      <c r="M104" s="56">
        <f t="shared" si="98"/>
        <v>0</v>
      </c>
      <c r="N104" s="56">
        <f t="shared" si="98"/>
        <v>0</v>
      </c>
      <c r="O104" s="188"/>
      <c r="P104" s="201"/>
      <c r="Q104" s="201"/>
      <c r="R104" s="201"/>
      <c r="S104" s="201"/>
      <c r="T104" s="201"/>
      <c r="U104" s="201"/>
      <c r="V104" s="201"/>
      <c r="W104" s="201"/>
    </row>
    <row r="105" spans="1:26" ht="69" customHeight="1" x14ac:dyDescent="0.25">
      <c r="A105" s="204"/>
      <c r="B105" s="216"/>
      <c r="C105" s="210"/>
      <c r="D105" s="210"/>
      <c r="E105" s="207"/>
      <c r="F105" s="5" t="s">
        <v>66</v>
      </c>
      <c r="G105" s="33">
        <f t="shared" ref="G105" si="99">H105+I105+N105+J105+K105+L105+M105</f>
        <v>0</v>
      </c>
      <c r="H105" s="33">
        <f>H110+H115+H120+H125+H243+H130+H141+H151+H135+H146+H156+H161</f>
        <v>0</v>
      </c>
      <c r="I105" s="56">
        <f>I110+I115+I120+I125+I243+I130+I141+I151+I135+I146+I156+I161</f>
        <v>0</v>
      </c>
      <c r="J105" s="56">
        <f>J110+J115+J120+J125+J243+J130+J141+J151+J135+J146+J156+J161</f>
        <v>0</v>
      </c>
      <c r="K105" s="56">
        <f>K110+K115+K120+K125+K243+K130+K141+K151+K135+K146+K156+K161</f>
        <v>0</v>
      </c>
      <c r="L105" s="56">
        <f>L110+L115+L120+L125+L243+L130+L141+L151+L135+L146+L156+L161</f>
        <v>0</v>
      </c>
      <c r="M105" s="56">
        <f t="shared" ref="M105" si="100">M110+M115+M120+M125+M243+M130+M141+M151+M135+M146+M156+M161</f>
        <v>0</v>
      </c>
      <c r="N105" s="56">
        <f>N110+N115+N120+N125+N243+N130+N141+N151+N135+N146+N156+N161</f>
        <v>0</v>
      </c>
      <c r="O105" s="188"/>
      <c r="P105" s="201"/>
      <c r="Q105" s="201"/>
      <c r="R105" s="201"/>
      <c r="S105" s="201"/>
      <c r="T105" s="201"/>
      <c r="U105" s="201"/>
      <c r="V105" s="201"/>
      <c r="W105" s="201"/>
    </row>
    <row r="106" spans="1:26" ht="36" customHeight="1" x14ac:dyDescent="0.25">
      <c r="A106" s="205"/>
      <c r="B106" s="217"/>
      <c r="C106" s="211"/>
      <c r="D106" s="211"/>
      <c r="E106" s="208"/>
      <c r="F106" s="5" t="s">
        <v>67</v>
      </c>
      <c r="G106" s="33">
        <f>H106+I106+N106+J106+K106+L106+M106</f>
        <v>0</v>
      </c>
      <c r="H106" s="33">
        <f t="shared" ref="H106:N106" si="101">H111+H116+H121+H126+H244+H131+H142+H152+H136+H147+H157</f>
        <v>0</v>
      </c>
      <c r="I106" s="56">
        <f t="shared" si="101"/>
        <v>0</v>
      </c>
      <c r="J106" s="56">
        <f t="shared" si="101"/>
        <v>0</v>
      </c>
      <c r="K106" s="56">
        <f t="shared" si="101"/>
        <v>0</v>
      </c>
      <c r="L106" s="56">
        <f t="shared" si="101"/>
        <v>0</v>
      </c>
      <c r="M106" s="56">
        <f t="shared" ref="M106" si="102">M111+M116+M121+M126+M244+M131+M142+M152+M136+M147+M157</f>
        <v>0</v>
      </c>
      <c r="N106" s="56">
        <f t="shared" si="101"/>
        <v>0</v>
      </c>
      <c r="O106" s="189"/>
      <c r="P106" s="202"/>
      <c r="Q106" s="202"/>
      <c r="R106" s="202"/>
      <c r="S106" s="202"/>
      <c r="T106" s="202"/>
      <c r="U106" s="202"/>
      <c r="V106" s="202"/>
      <c r="W106" s="202"/>
    </row>
    <row r="107" spans="1:26" s="13" customFormat="1" ht="15.75" customHeight="1" x14ac:dyDescent="0.25">
      <c r="A107" s="221" t="s">
        <v>34</v>
      </c>
      <c r="B107" s="200" t="s">
        <v>75</v>
      </c>
      <c r="C107" s="228" t="s">
        <v>86</v>
      </c>
      <c r="D107" s="228" t="s">
        <v>193</v>
      </c>
      <c r="E107" s="184" t="s">
        <v>21</v>
      </c>
      <c r="F107" s="49" t="s">
        <v>8</v>
      </c>
      <c r="G107" s="34">
        <f>G108+G109+G110+G111</f>
        <v>14914211.01</v>
      </c>
      <c r="H107" s="34">
        <f t="shared" ref="H107:K107" si="103">H108+H109+H110+H111</f>
        <v>1617015.68</v>
      </c>
      <c r="I107" s="76">
        <f t="shared" si="103"/>
        <v>2002280.7</v>
      </c>
      <c r="J107" s="76">
        <f t="shared" si="103"/>
        <v>3471007.72</v>
      </c>
      <c r="K107" s="76">
        <f t="shared" si="103"/>
        <v>2158022.4900000002</v>
      </c>
      <c r="L107" s="76">
        <f t="shared" ref="L107" si="104">L108+L109+L110+L111</f>
        <v>5045884.42</v>
      </c>
      <c r="M107" s="76">
        <f t="shared" ref="M107:N107" si="105">M108+M109+M110+M111</f>
        <v>620000</v>
      </c>
      <c r="N107" s="76">
        <f t="shared" si="105"/>
        <v>0</v>
      </c>
      <c r="O107" s="187" t="s">
        <v>115</v>
      </c>
      <c r="P107" s="190" t="s">
        <v>48</v>
      </c>
      <c r="Q107" s="200">
        <v>100</v>
      </c>
      <c r="R107" s="232">
        <v>100</v>
      </c>
      <c r="S107" s="238">
        <v>100</v>
      </c>
      <c r="T107" s="238">
        <v>100</v>
      </c>
      <c r="U107" s="238">
        <v>100</v>
      </c>
      <c r="V107" s="238">
        <v>100</v>
      </c>
      <c r="W107" s="238">
        <v>0</v>
      </c>
      <c r="X107" s="77"/>
      <c r="Y107" s="77"/>
      <c r="Z107" s="78"/>
    </row>
    <row r="108" spans="1:26" s="13" customFormat="1" ht="84.75" customHeight="1" x14ac:dyDescent="0.25">
      <c r="A108" s="222"/>
      <c r="B108" s="201"/>
      <c r="C108" s="198"/>
      <c r="D108" s="198"/>
      <c r="E108" s="185"/>
      <c r="F108" s="49" t="s">
        <v>80</v>
      </c>
      <c r="G108" s="34">
        <f>N108+H108+I108+J108+K108+L108+M108</f>
        <v>14914211.01</v>
      </c>
      <c r="H108" s="35">
        <v>1617015.68</v>
      </c>
      <c r="I108" s="68">
        <f>593872+1484585.49-76176.79</f>
        <v>2002280.7</v>
      </c>
      <c r="J108" s="68">
        <v>3471007.72</v>
      </c>
      <c r="K108" s="68">
        <v>2158022.4900000002</v>
      </c>
      <c r="L108" s="68">
        <f>5079630-33745.58</f>
        <v>5045884.42</v>
      </c>
      <c r="M108" s="68">
        <v>620000</v>
      </c>
      <c r="N108" s="68">
        <v>0</v>
      </c>
      <c r="O108" s="188"/>
      <c r="P108" s="191"/>
      <c r="Q108" s="201"/>
      <c r="R108" s="233"/>
      <c r="S108" s="239"/>
      <c r="T108" s="239"/>
      <c r="U108" s="239"/>
      <c r="V108" s="239"/>
      <c r="W108" s="239"/>
      <c r="X108" s="77"/>
      <c r="Y108" s="77"/>
      <c r="Z108" s="78"/>
    </row>
    <row r="109" spans="1:26" s="13" customFormat="1" ht="54.75" customHeight="1" x14ac:dyDescent="0.25">
      <c r="A109" s="222"/>
      <c r="B109" s="201"/>
      <c r="C109" s="198"/>
      <c r="D109" s="198"/>
      <c r="E109" s="185"/>
      <c r="F109" s="49" t="s">
        <v>65</v>
      </c>
      <c r="G109" s="34">
        <f t="shared" ref="G109:G111" si="106">N109+H109+I109+J109+K109+L109+M109</f>
        <v>0</v>
      </c>
      <c r="H109" s="35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188"/>
      <c r="P109" s="191"/>
      <c r="Q109" s="201"/>
      <c r="R109" s="233"/>
      <c r="S109" s="239"/>
      <c r="T109" s="239"/>
      <c r="U109" s="239"/>
      <c r="V109" s="239"/>
      <c r="W109" s="239"/>
      <c r="X109" s="77"/>
      <c r="Y109" s="77"/>
      <c r="Z109" s="78"/>
    </row>
    <row r="110" spans="1:26" s="13" customFormat="1" ht="47.25" x14ac:dyDescent="0.25">
      <c r="A110" s="222"/>
      <c r="B110" s="201"/>
      <c r="C110" s="198"/>
      <c r="D110" s="198"/>
      <c r="E110" s="185"/>
      <c r="F110" s="49" t="s">
        <v>66</v>
      </c>
      <c r="G110" s="34">
        <f t="shared" si="106"/>
        <v>0</v>
      </c>
      <c r="H110" s="35">
        <v>0</v>
      </c>
      <c r="I110" s="68">
        <v>0</v>
      </c>
      <c r="J110" s="68">
        <v>0</v>
      </c>
      <c r="K110" s="68">
        <v>0</v>
      </c>
      <c r="L110" s="68">
        <v>0</v>
      </c>
      <c r="M110" s="68">
        <v>0</v>
      </c>
      <c r="N110" s="68">
        <v>0</v>
      </c>
      <c r="O110" s="188"/>
      <c r="P110" s="191"/>
      <c r="Q110" s="201"/>
      <c r="R110" s="233"/>
      <c r="S110" s="239"/>
      <c r="T110" s="239"/>
      <c r="U110" s="239"/>
      <c r="V110" s="239"/>
      <c r="W110" s="239"/>
      <c r="X110" s="77"/>
      <c r="Y110" s="77"/>
      <c r="Z110" s="78"/>
    </row>
    <row r="111" spans="1:26" s="13" customFormat="1" ht="36.75" customHeight="1" x14ac:dyDescent="0.25">
      <c r="A111" s="223"/>
      <c r="B111" s="202"/>
      <c r="C111" s="199"/>
      <c r="D111" s="199"/>
      <c r="E111" s="186"/>
      <c r="F111" s="49" t="s">
        <v>67</v>
      </c>
      <c r="G111" s="34">
        <f t="shared" si="106"/>
        <v>0</v>
      </c>
      <c r="H111" s="35">
        <v>0</v>
      </c>
      <c r="I111" s="68">
        <v>0</v>
      </c>
      <c r="J111" s="68">
        <v>0</v>
      </c>
      <c r="K111" s="68">
        <v>0</v>
      </c>
      <c r="L111" s="68">
        <v>0</v>
      </c>
      <c r="M111" s="68">
        <v>0</v>
      </c>
      <c r="N111" s="68">
        <v>0</v>
      </c>
      <c r="O111" s="189"/>
      <c r="P111" s="192"/>
      <c r="Q111" s="202"/>
      <c r="R111" s="234"/>
      <c r="S111" s="240"/>
      <c r="T111" s="240"/>
      <c r="U111" s="240"/>
      <c r="V111" s="240"/>
      <c r="W111" s="240"/>
      <c r="X111" s="77"/>
      <c r="Y111" s="77"/>
      <c r="Z111" s="78"/>
    </row>
    <row r="112" spans="1:26" s="13" customFormat="1" ht="99.75" customHeight="1" x14ac:dyDescent="0.25">
      <c r="A112" s="221" t="s">
        <v>35</v>
      </c>
      <c r="B112" s="200" t="s">
        <v>150</v>
      </c>
      <c r="C112" s="228" t="s">
        <v>86</v>
      </c>
      <c r="D112" s="228" t="s">
        <v>193</v>
      </c>
      <c r="E112" s="184" t="s">
        <v>21</v>
      </c>
      <c r="F112" s="49" t="s">
        <v>8</v>
      </c>
      <c r="G112" s="34">
        <f>G113+G114+G115+G116</f>
        <v>8070963.25</v>
      </c>
      <c r="H112" s="34">
        <f>H113+H114+H115+H116</f>
        <v>2040816.33</v>
      </c>
      <c r="I112" s="76">
        <f t="shared" ref="I112" si="107">I113+I114+I115+I116</f>
        <v>723809.51</v>
      </c>
      <c r="J112" s="76">
        <f t="shared" ref="J112:L112" si="108">J113+J114+J115+J116</f>
        <v>2169739.9500000002</v>
      </c>
      <c r="K112" s="76">
        <f t="shared" si="108"/>
        <v>1020408.16</v>
      </c>
      <c r="L112" s="76">
        <f t="shared" si="108"/>
        <v>2116189.2999999998</v>
      </c>
      <c r="M112" s="76">
        <f t="shared" ref="M112:N112" si="109">M113+M114+M115+M116</f>
        <v>0</v>
      </c>
      <c r="N112" s="76">
        <f t="shared" si="109"/>
        <v>0</v>
      </c>
      <c r="O112" s="130" t="s">
        <v>152</v>
      </c>
      <c r="P112" s="131" t="s">
        <v>48</v>
      </c>
      <c r="Q112" s="132">
        <v>100</v>
      </c>
      <c r="R112" s="132">
        <v>100</v>
      </c>
      <c r="S112" s="132">
        <v>0</v>
      </c>
      <c r="T112" s="133">
        <v>100</v>
      </c>
      <c r="U112" s="133">
        <v>100</v>
      </c>
      <c r="V112" s="133">
        <v>0</v>
      </c>
      <c r="W112" s="133">
        <v>0</v>
      </c>
      <c r="X112" s="77"/>
      <c r="Y112" s="77"/>
      <c r="Z112" s="78"/>
    </row>
    <row r="113" spans="1:26" s="13" customFormat="1" ht="84.75" customHeight="1" x14ac:dyDescent="0.25">
      <c r="A113" s="222"/>
      <c r="B113" s="201"/>
      <c r="C113" s="198"/>
      <c r="D113" s="198"/>
      <c r="E113" s="185"/>
      <c r="F113" s="49" t="s">
        <v>80</v>
      </c>
      <c r="G113" s="34">
        <f>H113+I113+N113+J113+K113+L113+M113</f>
        <v>1453422.64</v>
      </c>
      <c r="H113" s="35">
        <v>40816.33</v>
      </c>
      <c r="I113" s="68">
        <v>23809.51</v>
      </c>
      <c r="J113" s="68">
        <v>709909.95</v>
      </c>
      <c r="K113" s="68">
        <v>20408.16</v>
      </c>
      <c r="L113" s="68">
        <f>624733.11+33745.58</f>
        <v>658478.68999999994</v>
      </c>
      <c r="M113" s="68">
        <v>0</v>
      </c>
      <c r="N113" s="68">
        <v>0</v>
      </c>
      <c r="O113" s="69" t="s">
        <v>151</v>
      </c>
      <c r="P113" s="70" t="s">
        <v>101</v>
      </c>
      <c r="Q113" s="71">
        <v>9642</v>
      </c>
      <c r="R113" s="71">
        <v>9642</v>
      </c>
      <c r="S113" s="71">
        <v>0</v>
      </c>
      <c r="T113" s="72">
        <v>0</v>
      </c>
      <c r="U113" s="72">
        <v>9642</v>
      </c>
      <c r="V113" s="72">
        <v>0</v>
      </c>
      <c r="W113" s="72">
        <v>0</v>
      </c>
      <c r="X113" s="77"/>
      <c r="Y113" s="77"/>
      <c r="Z113" s="78"/>
    </row>
    <row r="114" spans="1:26" s="13" customFormat="1" ht="51.75" customHeight="1" x14ac:dyDescent="0.25">
      <c r="A114" s="222"/>
      <c r="B114" s="201"/>
      <c r="C114" s="198"/>
      <c r="D114" s="198"/>
      <c r="E114" s="185"/>
      <c r="F114" s="49" t="s">
        <v>65</v>
      </c>
      <c r="G114" s="34">
        <f t="shared" ref="G114:G116" si="110">H114+I114+N114+J114+K114+L114+M114</f>
        <v>6617540.6100000003</v>
      </c>
      <c r="H114" s="35">
        <v>2000000</v>
      </c>
      <c r="I114" s="68">
        <v>700000</v>
      </c>
      <c r="J114" s="68">
        <v>1459830</v>
      </c>
      <c r="K114" s="68">
        <v>1000000</v>
      </c>
      <c r="L114" s="68">
        <v>1457710.61</v>
      </c>
      <c r="M114" s="68">
        <v>0</v>
      </c>
      <c r="N114" s="68">
        <v>0</v>
      </c>
      <c r="O114" s="187" t="s">
        <v>182</v>
      </c>
      <c r="P114" s="190" t="s">
        <v>72</v>
      </c>
      <c r="Q114" s="229">
        <v>0</v>
      </c>
      <c r="R114" s="229">
        <v>0</v>
      </c>
      <c r="S114" s="229">
        <v>2</v>
      </c>
      <c r="T114" s="246">
        <v>2</v>
      </c>
      <c r="U114" s="246">
        <v>3</v>
      </c>
      <c r="V114" s="246">
        <v>0</v>
      </c>
      <c r="W114" s="246">
        <v>0</v>
      </c>
      <c r="X114" s="77"/>
      <c r="Y114" s="77"/>
      <c r="Z114" s="78"/>
    </row>
    <row r="115" spans="1:26" s="13" customFormat="1" ht="51.75" customHeight="1" x14ac:dyDescent="0.25">
      <c r="A115" s="222"/>
      <c r="B115" s="201"/>
      <c r="C115" s="198"/>
      <c r="D115" s="198"/>
      <c r="E115" s="185"/>
      <c r="F115" s="49" t="s">
        <v>66</v>
      </c>
      <c r="G115" s="34">
        <f t="shared" si="110"/>
        <v>0</v>
      </c>
      <c r="H115" s="35">
        <v>0</v>
      </c>
      <c r="I115" s="68">
        <v>0</v>
      </c>
      <c r="J115" s="68">
        <v>0</v>
      </c>
      <c r="K115" s="68">
        <v>0</v>
      </c>
      <c r="L115" s="68">
        <v>0</v>
      </c>
      <c r="M115" s="68">
        <v>0</v>
      </c>
      <c r="N115" s="68">
        <v>0</v>
      </c>
      <c r="O115" s="188"/>
      <c r="P115" s="191"/>
      <c r="Q115" s="230"/>
      <c r="R115" s="230"/>
      <c r="S115" s="230"/>
      <c r="T115" s="247"/>
      <c r="U115" s="247"/>
      <c r="V115" s="247"/>
      <c r="W115" s="247"/>
      <c r="X115" s="77"/>
      <c r="Y115" s="77"/>
      <c r="Z115" s="78"/>
    </row>
    <row r="116" spans="1:26" s="13" customFormat="1" ht="79.5" customHeight="1" x14ac:dyDescent="0.25">
      <c r="A116" s="223"/>
      <c r="B116" s="202"/>
      <c r="C116" s="199"/>
      <c r="D116" s="199"/>
      <c r="E116" s="186"/>
      <c r="F116" s="49" t="s">
        <v>67</v>
      </c>
      <c r="G116" s="34">
        <f t="shared" si="110"/>
        <v>0</v>
      </c>
      <c r="H116" s="35">
        <v>0</v>
      </c>
      <c r="I116" s="68">
        <v>0</v>
      </c>
      <c r="J116" s="68">
        <v>0</v>
      </c>
      <c r="K116" s="68">
        <v>0</v>
      </c>
      <c r="L116" s="68">
        <v>0</v>
      </c>
      <c r="M116" s="68">
        <v>0</v>
      </c>
      <c r="N116" s="68">
        <v>0</v>
      </c>
      <c r="O116" s="189"/>
      <c r="P116" s="192"/>
      <c r="Q116" s="231"/>
      <c r="R116" s="231"/>
      <c r="S116" s="231"/>
      <c r="T116" s="248"/>
      <c r="U116" s="248"/>
      <c r="V116" s="248"/>
      <c r="W116" s="248"/>
      <c r="X116" s="77"/>
      <c r="Y116" s="77"/>
      <c r="Z116" s="78"/>
    </row>
    <row r="117" spans="1:26" s="13" customFormat="1" ht="18" customHeight="1" x14ac:dyDescent="0.25">
      <c r="A117" s="221" t="s">
        <v>36</v>
      </c>
      <c r="B117" s="200" t="s">
        <v>31</v>
      </c>
      <c r="C117" s="228" t="s">
        <v>86</v>
      </c>
      <c r="D117" s="228" t="s">
        <v>193</v>
      </c>
      <c r="E117" s="184" t="s">
        <v>21</v>
      </c>
      <c r="F117" s="49" t="s">
        <v>8</v>
      </c>
      <c r="G117" s="34">
        <f>G118+G119+G120+G121</f>
        <v>8869031.4199999999</v>
      </c>
      <c r="H117" s="34">
        <f>H118+H119+H120+H121</f>
        <v>25000</v>
      </c>
      <c r="I117" s="76">
        <f t="shared" ref="I117" si="111">I118+I119+I120+I121</f>
        <v>30000</v>
      </c>
      <c r="J117" s="76">
        <f t="shared" ref="J117:L117" si="112">J118+J119+J120+J121</f>
        <v>82498</v>
      </c>
      <c r="K117" s="76">
        <f t="shared" si="112"/>
        <v>3279672</v>
      </c>
      <c r="L117" s="76">
        <f t="shared" si="112"/>
        <v>1752227.65</v>
      </c>
      <c r="M117" s="76">
        <f t="shared" ref="M117:N117" si="113">M118+M119+M120+M121</f>
        <v>3699633.77</v>
      </c>
      <c r="N117" s="76">
        <f t="shared" si="113"/>
        <v>0</v>
      </c>
      <c r="O117" s="187" t="s">
        <v>116</v>
      </c>
      <c r="P117" s="190" t="s">
        <v>48</v>
      </c>
      <c r="Q117" s="232">
        <v>100</v>
      </c>
      <c r="R117" s="232">
        <v>100</v>
      </c>
      <c r="S117" s="238">
        <v>100</v>
      </c>
      <c r="T117" s="238">
        <v>100</v>
      </c>
      <c r="U117" s="238">
        <v>100</v>
      </c>
      <c r="V117" s="238">
        <v>100</v>
      </c>
      <c r="W117" s="238">
        <v>0</v>
      </c>
      <c r="X117" s="77"/>
      <c r="Y117" s="77"/>
      <c r="Z117" s="78"/>
    </row>
    <row r="118" spans="1:26" s="13" customFormat="1" ht="84.75" customHeight="1" x14ac:dyDescent="0.25">
      <c r="A118" s="222"/>
      <c r="B118" s="201"/>
      <c r="C118" s="198"/>
      <c r="D118" s="198"/>
      <c r="E118" s="185"/>
      <c r="F118" s="49" t="s">
        <v>80</v>
      </c>
      <c r="G118" s="34">
        <f>H118+I118+N118+J118+K118+L118+M118</f>
        <v>8869031.4199999999</v>
      </c>
      <c r="H118" s="35">
        <v>25000</v>
      </c>
      <c r="I118" s="68">
        <v>30000</v>
      </c>
      <c r="J118" s="68">
        <v>82498</v>
      </c>
      <c r="K118" s="68">
        <v>3279672</v>
      </c>
      <c r="L118" s="68">
        <f>352227.65+1400000</f>
        <v>1752227.65</v>
      </c>
      <c r="M118" s="68">
        <v>3699633.77</v>
      </c>
      <c r="N118" s="68">
        <v>0</v>
      </c>
      <c r="O118" s="188"/>
      <c r="P118" s="191"/>
      <c r="Q118" s="233"/>
      <c r="R118" s="233"/>
      <c r="S118" s="239"/>
      <c r="T118" s="239"/>
      <c r="U118" s="239"/>
      <c r="V118" s="239"/>
      <c r="W118" s="239"/>
      <c r="X118" s="77"/>
      <c r="Y118" s="77"/>
      <c r="Z118" s="78"/>
    </row>
    <row r="119" spans="1:26" s="13" customFormat="1" ht="55.5" customHeight="1" x14ac:dyDescent="0.25">
      <c r="A119" s="222"/>
      <c r="B119" s="201"/>
      <c r="C119" s="198"/>
      <c r="D119" s="198"/>
      <c r="E119" s="185"/>
      <c r="F119" s="49" t="s">
        <v>65</v>
      </c>
      <c r="G119" s="34">
        <f t="shared" ref="G119:G121" si="114">H119+I119+N119+J119+K119+L119+M119</f>
        <v>0</v>
      </c>
      <c r="H119" s="35">
        <v>0</v>
      </c>
      <c r="I119" s="68">
        <v>0</v>
      </c>
      <c r="J119" s="68">
        <v>0</v>
      </c>
      <c r="K119" s="68">
        <v>0</v>
      </c>
      <c r="L119" s="68">
        <v>0</v>
      </c>
      <c r="M119" s="68">
        <v>0</v>
      </c>
      <c r="N119" s="68">
        <v>0</v>
      </c>
      <c r="O119" s="188"/>
      <c r="P119" s="191"/>
      <c r="Q119" s="233"/>
      <c r="R119" s="233"/>
      <c r="S119" s="239"/>
      <c r="T119" s="239"/>
      <c r="U119" s="239"/>
      <c r="V119" s="239"/>
      <c r="W119" s="239"/>
      <c r="X119" s="77"/>
      <c r="Y119" s="77"/>
      <c r="Z119" s="78"/>
    </row>
    <row r="120" spans="1:26" s="13" customFormat="1" ht="52.5" customHeight="1" x14ac:dyDescent="0.25">
      <c r="A120" s="222"/>
      <c r="B120" s="201"/>
      <c r="C120" s="198"/>
      <c r="D120" s="198"/>
      <c r="E120" s="185"/>
      <c r="F120" s="49" t="s">
        <v>66</v>
      </c>
      <c r="G120" s="34">
        <f t="shared" si="114"/>
        <v>0</v>
      </c>
      <c r="H120" s="35">
        <v>0</v>
      </c>
      <c r="I120" s="68">
        <v>0</v>
      </c>
      <c r="J120" s="68">
        <v>0</v>
      </c>
      <c r="K120" s="68">
        <v>0</v>
      </c>
      <c r="L120" s="68">
        <v>0</v>
      </c>
      <c r="M120" s="68">
        <v>0</v>
      </c>
      <c r="N120" s="68">
        <v>0</v>
      </c>
      <c r="O120" s="188"/>
      <c r="P120" s="191"/>
      <c r="Q120" s="233"/>
      <c r="R120" s="233"/>
      <c r="S120" s="239"/>
      <c r="T120" s="239"/>
      <c r="U120" s="239"/>
      <c r="V120" s="239"/>
      <c r="W120" s="239"/>
      <c r="X120" s="77"/>
      <c r="Y120" s="77"/>
      <c r="Z120" s="78"/>
    </row>
    <row r="121" spans="1:26" s="13" customFormat="1" ht="41.25" customHeight="1" x14ac:dyDescent="0.25">
      <c r="A121" s="223"/>
      <c r="B121" s="202"/>
      <c r="C121" s="199"/>
      <c r="D121" s="199"/>
      <c r="E121" s="186"/>
      <c r="F121" s="49" t="s">
        <v>67</v>
      </c>
      <c r="G121" s="34">
        <f t="shared" si="114"/>
        <v>0</v>
      </c>
      <c r="H121" s="35">
        <v>0</v>
      </c>
      <c r="I121" s="68">
        <v>0</v>
      </c>
      <c r="J121" s="68">
        <v>0</v>
      </c>
      <c r="K121" s="68">
        <v>0</v>
      </c>
      <c r="L121" s="68">
        <v>0</v>
      </c>
      <c r="M121" s="68">
        <v>0</v>
      </c>
      <c r="N121" s="68">
        <v>0</v>
      </c>
      <c r="O121" s="189"/>
      <c r="P121" s="192"/>
      <c r="Q121" s="234"/>
      <c r="R121" s="234"/>
      <c r="S121" s="240"/>
      <c r="T121" s="240"/>
      <c r="U121" s="240"/>
      <c r="V121" s="240"/>
      <c r="W121" s="240"/>
      <c r="X121" s="77"/>
      <c r="Y121" s="77"/>
      <c r="Z121" s="78"/>
    </row>
    <row r="122" spans="1:26" s="13" customFormat="1" ht="21.75" customHeight="1" x14ac:dyDescent="0.25">
      <c r="A122" s="221" t="s">
        <v>55</v>
      </c>
      <c r="B122" s="200" t="s">
        <v>133</v>
      </c>
      <c r="C122" s="228" t="s">
        <v>86</v>
      </c>
      <c r="D122" s="228" t="s">
        <v>193</v>
      </c>
      <c r="E122" s="184" t="s">
        <v>21</v>
      </c>
      <c r="F122" s="49" t="s">
        <v>8</v>
      </c>
      <c r="G122" s="34">
        <f>G123+G124+G125+G126</f>
        <v>640374.82999999996</v>
      </c>
      <c r="H122" s="34">
        <f>H123+H124+H125+H126</f>
        <v>96665.34</v>
      </c>
      <c r="I122" s="76">
        <f t="shared" ref="I122" si="115">I123+I124+I125+I126</f>
        <v>96720.840000000011</v>
      </c>
      <c r="J122" s="76">
        <f t="shared" ref="J122:L122" si="116">J123+J124+J125+J126</f>
        <v>124027.47</v>
      </c>
      <c r="K122" s="76">
        <f t="shared" si="116"/>
        <v>131237.57999999999</v>
      </c>
      <c r="L122" s="76">
        <f t="shared" si="116"/>
        <v>191723.6</v>
      </c>
      <c r="M122" s="76">
        <f t="shared" ref="M122:N122" si="117">M123+M124+M125+M126</f>
        <v>0</v>
      </c>
      <c r="N122" s="76">
        <f t="shared" si="117"/>
        <v>0</v>
      </c>
      <c r="O122" s="187" t="s">
        <v>49</v>
      </c>
      <c r="P122" s="190" t="s">
        <v>48</v>
      </c>
      <c r="Q122" s="241">
        <v>100</v>
      </c>
      <c r="R122" s="241">
        <v>100</v>
      </c>
      <c r="S122" s="241">
        <v>100</v>
      </c>
      <c r="T122" s="241">
        <v>100</v>
      </c>
      <c r="U122" s="241">
        <v>0</v>
      </c>
      <c r="V122" s="241">
        <v>0</v>
      </c>
      <c r="W122" s="241">
        <v>0</v>
      </c>
      <c r="X122" s="77"/>
      <c r="Y122" s="77"/>
      <c r="Z122" s="78"/>
    </row>
    <row r="123" spans="1:26" s="13" customFormat="1" ht="85.5" customHeight="1" x14ac:dyDescent="0.25">
      <c r="A123" s="222"/>
      <c r="B123" s="201"/>
      <c r="C123" s="198"/>
      <c r="D123" s="198"/>
      <c r="E123" s="185"/>
      <c r="F123" s="49" t="s">
        <v>80</v>
      </c>
      <c r="G123" s="34">
        <f>H123+I123+N123+J123+K123+L123+M123</f>
        <v>640374.82999999996</v>
      </c>
      <c r="H123" s="35">
        <v>96665.34</v>
      </c>
      <c r="I123" s="68">
        <f>101970.82-5249.98</f>
        <v>96720.840000000011</v>
      </c>
      <c r="J123" s="68">
        <v>124027.47</v>
      </c>
      <c r="K123" s="68">
        <v>131237.57999999999</v>
      </c>
      <c r="L123" s="68">
        <v>191723.6</v>
      </c>
      <c r="M123" s="68">
        <v>0</v>
      </c>
      <c r="N123" s="68">
        <v>0</v>
      </c>
      <c r="O123" s="188"/>
      <c r="P123" s="191"/>
      <c r="Q123" s="242"/>
      <c r="R123" s="242"/>
      <c r="S123" s="242"/>
      <c r="T123" s="242"/>
      <c r="U123" s="242"/>
      <c r="V123" s="242"/>
      <c r="W123" s="242"/>
      <c r="X123" s="77"/>
      <c r="Y123" s="77"/>
      <c r="Z123" s="78"/>
    </row>
    <row r="124" spans="1:26" s="13" customFormat="1" ht="54" customHeight="1" x14ac:dyDescent="0.25">
      <c r="A124" s="222"/>
      <c r="B124" s="201"/>
      <c r="C124" s="198"/>
      <c r="D124" s="198"/>
      <c r="E124" s="185"/>
      <c r="F124" s="49" t="s">
        <v>65</v>
      </c>
      <c r="G124" s="34">
        <f t="shared" ref="G124:G126" si="118">H124+I124+N124+J124+K124+L124+M124</f>
        <v>0</v>
      </c>
      <c r="H124" s="35">
        <v>0</v>
      </c>
      <c r="I124" s="68">
        <v>0</v>
      </c>
      <c r="J124" s="68">
        <v>0</v>
      </c>
      <c r="K124" s="68">
        <v>0</v>
      </c>
      <c r="L124" s="68">
        <v>0</v>
      </c>
      <c r="M124" s="68">
        <v>0</v>
      </c>
      <c r="N124" s="68">
        <v>0</v>
      </c>
      <c r="O124" s="188"/>
      <c r="P124" s="191"/>
      <c r="Q124" s="242"/>
      <c r="R124" s="242"/>
      <c r="S124" s="242"/>
      <c r="T124" s="242"/>
      <c r="U124" s="242"/>
      <c r="V124" s="242"/>
      <c r="W124" s="242"/>
      <c r="X124" s="77"/>
      <c r="Y124" s="77"/>
      <c r="Z124" s="78"/>
    </row>
    <row r="125" spans="1:26" s="13" customFormat="1" ht="54" customHeight="1" x14ac:dyDescent="0.25">
      <c r="A125" s="222"/>
      <c r="B125" s="201"/>
      <c r="C125" s="198"/>
      <c r="D125" s="198"/>
      <c r="E125" s="185"/>
      <c r="F125" s="49" t="s">
        <v>66</v>
      </c>
      <c r="G125" s="34">
        <f t="shared" si="118"/>
        <v>0</v>
      </c>
      <c r="H125" s="35">
        <v>0</v>
      </c>
      <c r="I125" s="68">
        <v>0</v>
      </c>
      <c r="J125" s="68">
        <v>0</v>
      </c>
      <c r="K125" s="68">
        <v>0</v>
      </c>
      <c r="L125" s="68">
        <v>0</v>
      </c>
      <c r="M125" s="68">
        <v>0</v>
      </c>
      <c r="N125" s="68">
        <v>0</v>
      </c>
      <c r="O125" s="188"/>
      <c r="P125" s="191"/>
      <c r="Q125" s="242"/>
      <c r="R125" s="242"/>
      <c r="S125" s="242"/>
      <c r="T125" s="242"/>
      <c r="U125" s="242"/>
      <c r="V125" s="242"/>
      <c r="W125" s="242"/>
      <c r="X125" s="77"/>
      <c r="Y125" s="77"/>
      <c r="Z125" s="78"/>
    </row>
    <row r="126" spans="1:26" s="13" customFormat="1" ht="40.5" customHeight="1" x14ac:dyDescent="0.25">
      <c r="A126" s="223"/>
      <c r="B126" s="202"/>
      <c r="C126" s="199"/>
      <c r="D126" s="199"/>
      <c r="E126" s="186"/>
      <c r="F126" s="49" t="s">
        <v>67</v>
      </c>
      <c r="G126" s="34">
        <f t="shared" si="118"/>
        <v>0</v>
      </c>
      <c r="H126" s="35">
        <v>0</v>
      </c>
      <c r="I126" s="68">
        <v>0</v>
      </c>
      <c r="J126" s="68">
        <v>0</v>
      </c>
      <c r="K126" s="68">
        <v>0</v>
      </c>
      <c r="L126" s="68">
        <v>0</v>
      </c>
      <c r="M126" s="68">
        <v>0</v>
      </c>
      <c r="N126" s="68">
        <v>0</v>
      </c>
      <c r="O126" s="189"/>
      <c r="P126" s="192"/>
      <c r="Q126" s="243"/>
      <c r="R126" s="243"/>
      <c r="S126" s="243"/>
      <c r="T126" s="243"/>
      <c r="U126" s="243"/>
      <c r="V126" s="243"/>
      <c r="W126" s="243"/>
      <c r="X126" s="77"/>
      <c r="Y126" s="77"/>
      <c r="Z126" s="78"/>
    </row>
    <row r="127" spans="1:26" s="13" customFormat="1" ht="20.25" hidden="1" customHeight="1" x14ac:dyDescent="0.25">
      <c r="A127" s="221" t="s">
        <v>69</v>
      </c>
      <c r="B127" s="200" t="s">
        <v>56</v>
      </c>
      <c r="C127" s="224" t="s">
        <v>86</v>
      </c>
      <c r="D127" s="224" t="s">
        <v>111</v>
      </c>
      <c r="E127" s="184" t="s">
        <v>21</v>
      </c>
      <c r="F127" s="4" t="s">
        <v>8</v>
      </c>
      <c r="G127" s="34">
        <f>G128+G129+G130+G131</f>
        <v>0</v>
      </c>
      <c r="H127" s="34">
        <f t="shared" ref="H127:I127" si="119">H128+H129+H130+H131</f>
        <v>0</v>
      </c>
      <c r="I127" s="76">
        <f t="shared" si="119"/>
        <v>0</v>
      </c>
      <c r="J127" s="76">
        <f t="shared" ref="J127:L127" si="120">J128+J129+J130+J131</f>
        <v>0</v>
      </c>
      <c r="K127" s="76">
        <f t="shared" si="120"/>
        <v>0</v>
      </c>
      <c r="L127" s="76">
        <f t="shared" si="120"/>
        <v>0</v>
      </c>
      <c r="M127" s="76">
        <f t="shared" ref="M127:N127" si="121">M128+M129+M130+M131</f>
        <v>0</v>
      </c>
      <c r="N127" s="76">
        <f t="shared" si="121"/>
        <v>0</v>
      </c>
      <c r="O127" s="187" t="s">
        <v>113</v>
      </c>
      <c r="P127" s="190" t="s">
        <v>48</v>
      </c>
      <c r="Q127" s="241"/>
      <c r="R127" s="241"/>
      <c r="S127" s="190"/>
      <c r="T127" s="190"/>
      <c r="U127" s="190"/>
      <c r="V127" s="190"/>
      <c r="W127" s="190"/>
      <c r="X127" s="77"/>
      <c r="Y127" s="77"/>
      <c r="Z127" s="78"/>
    </row>
    <row r="128" spans="1:26" s="13" customFormat="1" ht="84" hidden="1" customHeight="1" x14ac:dyDescent="0.25">
      <c r="A128" s="222"/>
      <c r="B128" s="201"/>
      <c r="C128" s="196"/>
      <c r="D128" s="196"/>
      <c r="E128" s="185"/>
      <c r="F128" s="49" t="s">
        <v>80</v>
      </c>
      <c r="G128" s="34">
        <f>H128+I128+N128</f>
        <v>0</v>
      </c>
      <c r="H128" s="35"/>
      <c r="I128" s="68"/>
      <c r="J128" s="68"/>
      <c r="K128" s="68"/>
      <c r="L128" s="68"/>
      <c r="M128" s="68"/>
      <c r="N128" s="68"/>
      <c r="O128" s="188"/>
      <c r="P128" s="191"/>
      <c r="Q128" s="242"/>
      <c r="R128" s="242"/>
      <c r="S128" s="191"/>
      <c r="T128" s="191"/>
      <c r="U128" s="191"/>
      <c r="V128" s="191"/>
      <c r="W128" s="191"/>
      <c r="X128" s="77"/>
      <c r="Y128" s="77"/>
      <c r="Z128" s="78"/>
    </row>
    <row r="129" spans="1:26" s="13" customFormat="1" ht="48.75" hidden="1" customHeight="1" x14ac:dyDescent="0.25">
      <c r="A129" s="222"/>
      <c r="B129" s="201"/>
      <c r="C129" s="196"/>
      <c r="D129" s="196"/>
      <c r="E129" s="185"/>
      <c r="F129" s="49" t="s">
        <v>65</v>
      </c>
      <c r="G129" s="34">
        <f>H129+I129+N129</f>
        <v>0</v>
      </c>
      <c r="H129" s="35"/>
      <c r="I129" s="68"/>
      <c r="J129" s="68"/>
      <c r="K129" s="68"/>
      <c r="L129" s="68"/>
      <c r="M129" s="68"/>
      <c r="N129" s="68"/>
      <c r="O129" s="188"/>
      <c r="P129" s="191"/>
      <c r="Q129" s="242"/>
      <c r="R129" s="242"/>
      <c r="S129" s="191"/>
      <c r="T129" s="191"/>
      <c r="U129" s="191"/>
      <c r="V129" s="191"/>
      <c r="W129" s="191"/>
      <c r="X129" s="77"/>
      <c r="Y129" s="77"/>
      <c r="Z129" s="78"/>
    </row>
    <row r="130" spans="1:26" s="13" customFormat="1" ht="51.75" hidden="1" customHeight="1" x14ac:dyDescent="0.25">
      <c r="A130" s="222"/>
      <c r="B130" s="201"/>
      <c r="C130" s="196"/>
      <c r="D130" s="196"/>
      <c r="E130" s="185"/>
      <c r="F130" s="49" t="s">
        <v>66</v>
      </c>
      <c r="G130" s="34">
        <f>H130+I130+N130</f>
        <v>0</v>
      </c>
      <c r="H130" s="35"/>
      <c r="I130" s="68"/>
      <c r="J130" s="68"/>
      <c r="K130" s="68"/>
      <c r="L130" s="68"/>
      <c r="M130" s="68"/>
      <c r="N130" s="68"/>
      <c r="O130" s="188"/>
      <c r="P130" s="191"/>
      <c r="Q130" s="242"/>
      <c r="R130" s="242"/>
      <c r="S130" s="191"/>
      <c r="T130" s="191"/>
      <c r="U130" s="191"/>
      <c r="V130" s="191"/>
      <c r="W130" s="191"/>
      <c r="X130" s="77"/>
      <c r="Y130" s="77"/>
      <c r="Z130" s="78"/>
    </row>
    <row r="131" spans="1:26" s="13" customFormat="1" ht="34.9" hidden="1" customHeight="1" x14ac:dyDescent="0.25">
      <c r="A131" s="223"/>
      <c r="B131" s="202"/>
      <c r="C131" s="197"/>
      <c r="D131" s="197"/>
      <c r="E131" s="186"/>
      <c r="F131" s="49" t="s">
        <v>67</v>
      </c>
      <c r="G131" s="34">
        <f>H131+I131+N131</f>
        <v>0</v>
      </c>
      <c r="H131" s="35"/>
      <c r="I131" s="68"/>
      <c r="J131" s="68"/>
      <c r="K131" s="68"/>
      <c r="L131" s="68"/>
      <c r="M131" s="68"/>
      <c r="N131" s="68"/>
      <c r="O131" s="189"/>
      <c r="P131" s="192"/>
      <c r="Q131" s="243"/>
      <c r="R131" s="243"/>
      <c r="S131" s="192"/>
      <c r="T131" s="192"/>
      <c r="U131" s="192"/>
      <c r="V131" s="192"/>
      <c r="W131" s="192"/>
      <c r="X131" s="77"/>
      <c r="Y131" s="77"/>
      <c r="Z131" s="78"/>
    </row>
    <row r="132" spans="1:26" s="13" customFormat="1" ht="20.25" customHeight="1" x14ac:dyDescent="0.25">
      <c r="A132" s="221" t="s">
        <v>69</v>
      </c>
      <c r="B132" s="200" t="s">
        <v>84</v>
      </c>
      <c r="C132" s="224" t="s">
        <v>86</v>
      </c>
      <c r="D132" s="224" t="s">
        <v>193</v>
      </c>
      <c r="E132" s="184" t="s">
        <v>21</v>
      </c>
      <c r="F132" s="49" t="s">
        <v>8</v>
      </c>
      <c r="G132" s="34">
        <f>G133+G134+G135+G136+G137</f>
        <v>100000</v>
      </c>
      <c r="H132" s="34">
        <f t="shared" ref="H132" si="122">H133+H134+H135+H136+H137</f>
        <v>50000</v>
      </c>
      <c r="I132" s="76">
        <f t="shared" ref="I132" si="123">I133+I134+I135+I136+I137</f>
        <v>0</v>
      </c>
      <c r="J132" s="76">
        <f t="shared" ref="J132:L132" si="124">J133+J134+J135+J136+J137</f>
        <v>0</v>
      </c>
      <c r="K132" s="76">
        <f t="shared" si="124"/>
        <v>0</v>
      </c>
      <c r="L132" s="76">
        <f t="shared" si="124"/>
        <v>50000</v>
      </c>
      <c r="M132" s="76">
        <f t="shared" ref="M132:N132" si="125">M133+M134+M135+M136+M137</f>
        <v>0</v>
      </c>
      <c r="N132" s="76">
        <f t="shared" si="125"/>
        <v>0</v>
      </c>
      <c r="O132" s="187" t="s">
        <v>120</v>
      </c>
      <c r="P132" s="190" t="s">
        <v>72</v>
      </c>
      <c r="Q132" s="181">
        <v>1</v>
      </c>
      <c r="R132" s="181">
        <v>0</v>
      </c>
      <c r="S132" s="181">
        <v>0</v>
      </c>
      <c r="T132" s="181">
        <v>0</v>
      </c>
      <c r="U132" s="181">
        <v>1</v>
      </c>
      <c r="V132" s="181">
        <v>0</v>
      </c>
      <c r="W132" s="181">
        <v>0</v>
      </c>
      <c r="X132" s="77"/>
      <c r="Y132" s="77"/>
      <c r="Z132" s="78"/>
    </row>
    <row r="133" spans="1:26" s="13" customFormat="1" ht="84" customHeight="1" x14ac:dyDescent="0.25">
      <c r="A133" s="222"/>
      <c r="B133" s="201"/>
      <c r="C133" s="196"/>
      <c r="D133" s="196"/>
      <c r="E133" s="185"/>
      <c r="F133" s="49" t="s">
        <v>80</v>
      </c>
      <c r="G133" s="34">
        <f>H133+I133+N133+J133+K133+L133+M133</f>
        <v>100000</v>
      </c>
      <c r="H133" s="35">
        <v>50000</v>
      </c>
      <c r="I133" s="68">
        <v>0</v>
      </c>
      <c r="J133" s="68">
        <v>0</v>
      </c>
      <c r="K133" s="68">
        <v>0</v>
      </c>
      <c r="L133" s="68">
        <v>50000</v>
      </c>
      <c r="M133" s="68">
        <v>0</v>
      </c>
      <c r="N133" s="68">
        <v>0</v>
      </c>
      <c r="O133" s="188"/>
      <c r="P133" s="191"/>
      <c r="Q133" s="182"/>
      <c r="R133" s="182"/>
      <c r="S133" s="182"/>
      <c r="T133" s="182"/>
      <c r="U133" s="182"/>
      <c r="V133" s="182"/>
      <c r="W133" s="182"/>
      <c r="X133" s="77"/>
      <c r="Y133" s="77"/>
      <c r="Z133" s="78"/>
    </row>
    <row r="134" spans="1:26" s="13" customFormat="1" ht="51" customHeight="1" x14ac:dyDescent="0.25">
      <c r="A134" s="222"/>
      <c r="B134" s="201"/>
      <c r="C134" s="196"/>
      <c r="D134" s="196"/>
      <c r="E134" s="185"/>
      <c r="F134" s="49" t="s">
        <v>65</v>
      </c>
      <c r="G134" s="34">
        <f t="shared" ref="G134:G137" si="126">H134+I134+N134+J134+K134+L134+M134</f>
        <v>0</v>
      </c>
      <c r="H134" s="35">
        <v>0</v>
      </c>
      <c r="I134" s="68">
        <v>0</v>
      </c>
      <c r="J134" s="68">
        <v>0</v>
      </c>
      <c r="K134" s="68">
        <v>0</v>
      </c>
      <c r="L134" s="68">
        <v>0</v>
      </c>
      <c r="M134" s="68">
        <v>0</v>
      </c>
      <c r="N134" s="68">
        <v>0</v>
      </c>
      <c r="O134" s="188"/>
      <c r="P134" s="191"/>
      <c r="Q134" s="182"/>
      <c r="R134" s="182"/>
      <c r="S134" s="182"/>
      <c r="T134" s="182"/>
      <c r="U134" s="182"/>
      <c r="V134" s="182"/>
      <c r="W134" s="182"/>
      <c r="X134" s="77"/>
      <c r="Y134" s="77"/>
      <c r="Z134" s="78"/>
    </row>
    <row r="135" spans="1:26" s="13" customFormat="1" ht="0.75" hidden="1" customHeight="1" x14ac:dyDescent="0.25">
      <c r="A135" s="222"/>
      <c r="B135" s="201"/>
      <c r="C135" s="196"/>
      <c r="D135" s="196"/>
      <c r="E135" s="185"/>
      <c r="F135" s="49"/>
      <c r="G135" s="34">
        <f t="shared" si="126"/>
        <v>0</v>
      </c>
      <c r="H135" s="35">
        <v>0</v>
      </c>
      <c r="I135" s="68">
        <v>0</v>
      </c>
      <c r="J135" s="68">
        <v>0</v>
      </c>
      <c r="K135" s="68">
        <v>0</v>
      </c>
      <c r="L135" s="68">
        <v>0</v>
      </c>
      <c r="M135" s="68">
        <v>0</v>
      </c>
      <c r="N135" s="68">
        <v>0</v>
      </c>
      <c r="O135" s="188"/>
      <c r="P135" s="191"/>
      <c r="Q135" s="182"/>
      <c r="R135" s="182"/>
      <c r="S135" s="182"/>
      <c r="T135" s="182"/>
      <c r="U135" s="182"/>
      <c r="V135" s="182"/>
      <c r="W135" s="182"/>
      <c r="X135" s="77"/>
      <c r="Y135" s="77"/>
      <c r="Z135" s="78"/>
    </row>
    <row r="136" spans="1:26" s="13" customFormat="1" ht="51.75" customHeight="1" x14ac:dyDescent="0.25">
      <c r="A136" s="222"/>
      <c r="B136" s="201"/>
      <c r="C136" s="196"/>
      <c r="D136" s="196"/>
      <c r="E136" s="185"/>
      <c r="F136" s="49" t="s">
        <v>66</v>
      </c>
      <c r="G136" s="34">
        <f t="shared" si="126"/>
        <v>0</v>
      </c>
      <c r="H136" s="35">
        <v>0</v>
      </c>
      <c r="I136" s="68">
        <v>0</v>
      </c>
      <c r="J136" s="68">
        <v>0</v>
      </c>
      <c r="K136" s="68">
        <v>0</v>
      </c>
      <c r="L136" s="68">
        <v>0</v>
      </c>
      <c r="M136" s="68">
        <v>0</v>
      </c>
      <c r="N136" s="68">
        <v>0</v>
      </c>
      <c r="O136" s="188"/>
      <c r="P136" s="191"/>
      <c r="Q136" s="182"/>
      <c r="R136" s="182"/>
      <c r="S136" s="182"/>
      <c r="T136" s="182"/>
      <c r="U136" s="182"/>
      <c r="V136" s="182"/>
      <c r="W136" s="182"/>
      <c r="X136" s="77"/>
      <c r="Y136" s="77"/>
      <c r="Z136" s="78"/>
    </row>
    <row r="137" spans="1:26" s="13" customFormat="1" ht="34.5" customHeight="1" x14ac:dyDescent="0.25">
      <c r="A137" s="223"/>
      <c r="B137" s="202"/>
      <c r="C137" s="197"/>
      <c r="D137" s="197"/>
      <c r="E137" s="186"/>
      <c r="F137" s="49" t="s">
        <v>67</v>
      </c>
      <c r="G137" s="34">
        <f t="shared" si="126"/>
        <v>0</v>
      </c>
      <c r="H137" s="35">
        <v>0</v>
      </c>
      <c r="I137" s="68">
        <v>0</v>
      </c>
      <c r="J137" s="68">
        <v>0</v>
      </c>
      <c r="K137" s="68">
        <v>0</v>
      </c>
      <c r="L137" s="68">
        <v>0</v>
      </c>
      <c r="M137" s="68">
        <v>0</v>
      </c>
      <c r="N137" s="68">
        <v>0</v>
      </c>
      <c r="O137" s="189"/>
      <c r="P137" s="192"/>
      <c r="Q137" s="183"/>
      <c r="R137" s="183"/>
      <c r="S137" s="183"/>
      <c r="T137" s="183"/>
      <c r="U137" s="183"/>
      <c r="V137" s="183"/>
      <c r="W137" s="183"/>
      <c r="X137" s="77"/>
      <c r="Y137" s="77"/>
      <c r="Z137" s="78"/>
    </row>
    <row r="138" spans="1:26" s="13" customFormat="1" ht="20.25" customHeight="1" x14ac:dyDescent="0.25">
      <c r="A138" s="221" t="s">
        <v>74</v>
      </c>
      <c r="B138" s="200" t="s">
        <v>155</v>
      </c>
      <c r="C138" s="224" t="s">
        <v>86</v>
      </c>
      <c r="D138" s="224" t="s">
        <v>193</v>
      </c>
      <c r="E138" s="184" t="s">
        <v>21</v>
      </c>
      <c r="F138" s="49" t="s">
        <v>8</v>
      </c>
      <c r="G138" s="34">
        <f>G139+G140+G141+G142</f>
        <v>40000</v>
      </c>
      <c r="H138" s="34">
        <f>H139+H140+H141+H142</f>
        <v>0</v>
      </c>
      <c r="I138" s="76">
        <f t="shared" ref="I138" si="127">I139+I140+I141+I142</f>
        <v>0</v>
      </c>
      <c r="J138" s="76">
        <f t="shared" ref="J138:L138" si="128">J139+J140+J141+J142</f>
        <v>10000</v>
      </c>
      <c r="K138" s="76">
        <f t="shared" si="128"/>
        <v>10000</v>
      </c>
      <c r="L138" s="76">
        <f t="shared" si="128"/>
        <v>10000</v>
      </c>
      <c r="M138" s="76">
        <f t="shared" ref="M138:N138" si="129">M139+M140+M141+M142</f>
        <v>10000</v>
      </c>
      <c r="N138" s="76">
        <f t="shared" si="129"/>
        <v>0</v>
      </c>
      <c r="O138" s="187" t="s">
        <v>156</v>
      </c>
      <c r="P138" s="190" t="s">
        <v>72</v>
      </c>
      <c r="Q138" s="225">
        <v>0</v>
      </c>
      <c r="R138" s="181">
        <v>0</v>
      </c>
      <c r="S138" s="181">
        <v>1</v>
      </c>
      <c r="T138" s="181">
        <v>1</v>
      </c>
      <c r="U138" s="181">
        <v>1</v>
      </c>
      <c r="V138" s="181">
        <v>1</v>
      </c>
      <c r="W138" s="181">
        <v>0</v>
      </c>
      <c r="X138" s="77"/>
      <c r="Y138" s="77"/>
      <c r="Z138" s="78"/>
    </row>
    <row r="139" spans="1:26" s="13" customFormat="1" ht="87.75" customHeight="1" x14ac:dyDescent="0.25">
      <c r="A139" s="222"/>
      <c r="B139" s="201"/>
      <c r="C139" s="196"/>
      <c r="D139" s="196"/>
      <c r="E139" s="185"/>
      <c r="F139" s="49" t="s">
        <v>80</v>
      </c>
      <c r="G139" s="34">
        <f>H139+I139+N139+J139+K139+L139+M139</f>
        <v>40000</v>
      </c>
      <c r="H139" s="35">
        <v>0</v>
      </c>
      <c r="I139" s="68">
        <v>0</v>
      </c>
      <c r="J139" s="68">
        <v>10000</v>
      </c>
      <c r="K139" s="68">
        <v>10000</v>
      </c>
      <c r="L139" s="68">
        <v>10000</v>
      </c>
      <c r="M139" s="68">
        <v>10000</v>
      </c>
      <c r="N139" s="68">
        <v>0</v>
      </c>
      <c r="O139" s="188"/>
      <c r="P139" s="191"/>
      <c r="Q139" s="226"/>
      <c r="R139" s="182"/>
      <c r="S139" s="182"/>
      <c r="T139" s="182"/>
      <c r="U139" s="182"/>
      <c r="V139" s="182"/>
      <c r="W139" s="182"/>
      <c r="X139" s="77"/>
      <c r="Y139" s="77"/>
      <c r="Z139" s="78"/>
    </row>
    <row r="140" spans="1:26" s="13" customFormat="1" ht="48.75" customHeight="1" x14ac:dyDescent="0.25">
      <c r="A140" s="222"/>
      <c r="B140" s="201"/>
      <c r="C140" s="196"/>
      <c r="D140" s="196"/>
      <c r="E140" s="185"/>
      <c r="F140" s="49" t="s">
        <v>65</v>
      </c>
      <c r="G140" s="34">
        <f t="shared" ref="G140:G142" si="130">H140+I140+N140+J140+K140+L140+M140</f>
        <v>0</v>
      </c>
      <c r="H140" s="35">
        <v>0</v>
      </c>
      <c r="I140" s="68">
        <v>0</v>
      </c>
      <c r="J140" s="68">
        <v>0</v>
      </c>
      <c r="K140" s="68">
        <v>0</v>
      </c>
      <c r="L140" s="68">
        <v>0</v>
      </c>
      <c r="M140" s="68">
        <v>0</v>
      </c>
      <c r="N140" s="68">
        <v>0</v>
      </c>
      <c r="O140" s="188"/>
      <c r="P140" s="191"/>
      <c r="Q140" s="226"/>
      <c r="R140" s="182"/>
      <c r="S140" s="182"/>
      <c r="T140" s="182"/>
      <c r="U140" s="182"/>
      <c r="V140" s="182"/>
      <c r="W140" s="182"/>
      <c r="X140" s="77"/>
      <c r="Y140" s="77"/>
      <c r="Z140" s="78"/>
    </row>
    <row r="141" spans="1:26" s="13" customFormat="1" ht="51.75" customHeight="1" x14ac:dyDescent="0.25">
      <c r="A141" s="222"/>
      <c r="B141" s="201"/>
      <c r="C141" s="196"/>
      <c r="D141" s="196"/>
      <c r="E141" s="185"/>
      <c r="F141" s="49" t="s">
        <v>66</v>
      </c>
      <c r="G141" s="34">
        <f t="shared" si="130"/>
        <v>0</v>
      </c>
      <c r="H141" s="35">
        <v>0</v>
      </c>
      <c r="I141" s="68">
        <v>0</v>
      </c>
      <c r="J141" s="68">
        <v>0</v>
      </c>
      <c r="K141" s="68">
        <v>0</v>
      </c>
      <c r="L141" s="68">
        <v>0</v>
      </c>
      <c r="M141" s="68">
        <v>0</v>
      </c>
      <c r="N141" s="68">
        <v>0</v>
      </c>
      <c r="O141" s="188"/>
      <c r="P141" s="191"/>
      <c r="Q141" s="226"/>
      <c r="R141" s="182"/>
      <c r="S141" s="182"/>
      <c r="T141" s="182"/>
      <c r="U141" s="182"/>
      <c r="V141" s="182"/>
      <c r="W141" s="182"/>
      <c r="X141" s="77"/>
      <c r="Y141" s="77"/>
      <c r="Z141" s="78"/>
    </row>
    <row r="142" spans="1:26" s="13" customFormat="1" ht="34.9" customHeight="1" x14ac:dyDescent="0.25">
      <c r="A142" s="223"/>
      <c r="B142" s="202"/>
      <c r="C142" s="197"/>
      <c r="D142" s="197"/>
      <c r="E142" s="186"/>
      <c r="F142" s="49" t="s">
        <v>67</v>
      </c>
      <c r="G142" s="34">
        <f t="shared" si="130"/>
        <v>0</v>
      </c>
      <c r="H142" s="35">
        <v>0</v>
      </c>
      <c r="I142" s="68">
        <v>0</v>
      </c>
      <c r="J142" s="68">
        <v>0</v>
      </c>
      <c r="K142" s="68">
        <v>0</v>
      </c>
      <c r="L142" s="68">
        <v>0</v>
      </c>
      <c r="M142" s="68">
        <v>0</v>
      </c>
      <c r="N142" s="68">
        <v>0</v>
      </c>
      <c r="O142" s="189"/>
      <c r="P142" s="192"/>
      <c r="Q142" s="227"/>
      <c r="R142" s="183"/>
      <c r="S142" s="183"/>
      <c r="T142" s="183"/>
      <c r="U142" s="183"/>
      <c r="V142" s="183"/>
      <c r="W142" s="183"/>
      <c r="X142" s="77"/>
      <c r="Y142" s="77"/>
      <c r="Z142" s="78"/>
    </row>
    <row r="143" spans="1:26" s="13" customFormat="1" ht="20.25" customHeight="1" x14ac:dyDescent="0.25">
      <c r="A143" s="221" t="s">
        <v>83</v>
      </c>
      <c r="B143" s="200" t="s">
        <v>68</v>
      </c>
      <c r="C143" s="228" t="s">
        <v>86</v>
      </c>
      <c r="D143" s="228" t="s">
        <v>193</v>
      </c>
      <c r="E143" s="184" t="s">
        <v>21</v>
      </c>
      <c r="F143" s="49" t="s">
        <v>8</v>
      </c>
      <c r="G143" s="34">
        <f t="shared" ref="G143:N143" si="131">G144+G145+G146+G147</f>
        <v>8326.52</v>
      </c>
      <c r="H143" s="34">
        <f t="shared" si="131"/>
        <v>0</v>
      </c>
      <c r="I143" s="76">
        <f t="shared" si="131"/>
        <v>0</v>
      </c>
      <c r="J143" s="76">
        <f t="shared" si="131"/>
        <v>0</v>
      </c>
      <c r="K143" s="76">
        <f t="shared" si="131"/>
        <v>0</v>
      </c>
      <c r="L143" s="76">
        <f t="shared" si="131"/>
        <v>0</v>
      </c>
      <c r="M143" s="76">
        <f t="shared" ref="M143" si="132">M144+M145+M146+M147</f>
        <v>4163.26</v>
      </c>
      <c r="N143" s="76">
        <f t="shared" si="131"/>
        <v>4163.26</v>
      </c>
      <c r="O143" s="187" t="s">
        <v>119</v>
      </c>
      <c r="P143" s="200" t="s">
        <v>72</v>
      </c>
      <c r="Q143" s="218">
        <v>0</v>
      </c>
      <c r="R143" s="218">
        <v>0</v>
      </c>
      <c r="S143" s="218">
        <v>0</v>
      </c>
      <c r="T143" s="218">
        <v>0</v>
      </c>
      <c r="U143" s="218">
        <v>2</v>
      </c>
      <c r="V143" s="218">
        <v>2</v>
      </c>
      <c r="W143" s="218">
        <v>2</v>
      </c>
      <c r="X143" s="77"/>
      <c r="Y143" s="77"/>
      <c r="Z143" s="78"/>
    </row>
    <row r="144" spans="1:26" s="13" customFormat="1" ht="83.25" customHeight="1" x14ac:dyDescent="0.25">
      <c r="A144" s="222"/>
      <c r="B144" s="201"/>
      <c r="C144" s="198"/>
      <c r="D144" s="198"/>
      <c r="E144" s="185"/>
      <c r="F144" s="49" t="s">
        <v>80</v>
      </c>
      <c r="G144" s="34">
        <f>H144+I144+N144+J144+K144+L144+M144</f>
        <v>8326.52</v>
      </c>
      <c r="H144" s="35">
        <v>0</v>
      </c>
      <c r="I144" s="68">
        <v>0</v>
      </c>
      <c r="J144" s="68">
        <v>0</v>
      </c>
      <c r="K144" s="68">
        <v>0</v>
      </c>
      <c r="L144" s="68">
        <v>0</v>
      </c>
      <c r="M144" s="68">
        <v>4163.26</v>
      </c>
      <c r="N144" s="68">
        <v>4163.26</v>
      </c>
      <c r="O144" s="188"/>
      <c r="P144" s="201"/>
      <c r="Q144" s="219"/>
      <c r="R144" s="219"/>
      <c r="S144" s="219"/>
      <c r="T144" s="219"/>
      <c r="U144" s="219"/>
      <c r="V144" s="219"/>
      <c r="W144" s="219"/>
      <c r="X144" s="77"/>
      <c r="Y144" s="77"/>
      <c r="Z144" s="78"/>
    </row>
    <row r="145" spans="1:26" s="13" customFormat="1" ht="48.75" customHeight="1" x14ac:dyDescent="0.25">
      <c r="A145" s="222"/>
      <c r="B145" s="201"/>
      <c r="C145" s="198"/>
      <c r="D145" s="198"/>
      <c r="E145" s="185"/>
      <c r="F145" s="49" t="s">
        <v>65</v>
      </c>
      <c r="G145" s="34">
        <f t="shared" ref="G145:G147" si="133">H145+I145+N145+J145+K145+L145+M145</f>
        <v>0</v>
      </c>
      <c r="H145" s="35">
        <v>0</v>
      </c>
      <c r="I145" s="68">
        <v>0</v>
      </c>
      <c r="J145" s="68">
        <v>0</v>
      </c>
      <c r="K145" s="68">
        <v>0</v>
      </c>
      <c r="L145" s="68">
        <v>0</v>
      </c>
      <c r="M145" s="68">
        <v>0</v>
      </c>
      <c r="N145" s="68">
        <v>0</v>
      </c>
      <c r="O145" s="188"/>
      <c r="P145" s="201"/>
      <c r="Q145" s="219"/>
      <c r="R145" s="219"/>
      <c r="S145" s="219"/>
      <c r="T145" s="219"/>
      <c r="U145" s="219"/>
      <c r="V145" s="219"/>
      <c r="W145" s="219"/>
      <c r="X145" s="77"/>
      <c r="Y145" s="77"/>
      <c r="Z145" s="78"/>
    </row>
    <row r="146" spans="1:26" s="13" customFormat="1" ht="51.75" customHeight="1" x14ac:dyDescent="0.25">
      <c r="A146" s="222"/>
      <c r="B146" s="201"/>
      <c r="C146" s="198"/>
      <c r="D146" s="198"/>
      <c r="E146" s="185"/>
      <c r="F146" s="49" t="s">
        <v>66</v>
      </c>
      <c r="G146" s="34">
        <f t="shared" si="133"/>
        <v>0</v>
      </c>
      <c r="H146" s="35">
        <v>0</v>
      </c>
      <c r="I146" s="68">
        <v>0</v>
      </c>
      <c r="J146" s="68">
        <v>0</v>
      </c>
      <c r="K146" s="68">
        <v>0</v>
      </c>
      <c r="L146" s="68">
        <v>0</v>
      </c>
      <c r="M146" s="68">
        <v>0</v>
      </c>
      <c r="N146" s="68">
        <v>0</v>
      </c>
      <c r="O146" s="188"/>
      <c r="P146" s="201"/>
      <c r="Q146" s="219"/>
      <c r="R146" s="219"/>
      <c r="S146" s="219"/>
      <c r="T146" s="219"/>
      <c r="U146" s="219"/>
      <c r="V146" s="219"/>
      <c r="W146" s="219"/>
      <c r="X146" s="77"/>
      <c r="Y146" s="77"/>
      <c r="Z146" s="78"/>
    </row>
    <row r="147" spans="1:26" s="13" customFormat="1" ht="48" customHeight="1" x14ac:dyDescent="0.25">
      <c r="A147" s="223"/>
      <c r="B147" s="202"/>
      <c r="C147" s="199"/>
      <c r="D147" s="199"/>
      <c r="E147" s="186"/>
      <c r="F147" s="49" t="s">
        <v>67</v>
      </c>
      <c r="G147" s="34">
        <f t="shared" si="133"/>
        <v>0</v>
      </c>
      <c r="H147" s="35">
        <v>0</v>
      </c>
      <c r="I147" s="68">
        <v>0</v>
      </c>
      <c r="J147" s="68">
        <v>0</v>
      </c>
      <c r="K147" s="68">
        <v>0</v>
      </c>
      <c r="L147" s="68">
        <v>0</v>
      </c>
      <c r="M147" s="68">
        <v>0</v>
      </c>
      <c r="N147" s="68">
        <v>0</v>
      </c>
      <c r="O147" s="189"/>
      <c r="P147" s="202"/>
      <c r="Q147" s="220"/>
      <c r="R147" s="220"/>
      <c r="S147" s="220"/>
      <c r="T147" s="220"/>
      <c r="U147" s="220"/>
      <c r="V147" s="220"/>
      <c r="W147" s="220"/>
      <c r="X147" s="77"/>
      <c r="Y147" s="77"/>
      <c r="Z147" s="78"/>
    </row>
    <row r="148" spans="1:26" s="13" customFormat="1" ht="20.25" customHeight="1" x14ac:dyDescent="0.25">
      <c r="A148" s="221" t="s">
        <v>124</v>
      </c>
      <c r="B148" s="200" t="s">
        <v>125</v>
      </c>
      <c r="C148" s="228" t="s">
        <v>86</v>
      </c>
      <c r="D148" s="228" t="s">
        <v>193</v>
      </c>
      <c r="E148" s="184" t="s">
        <v>21</v>
      </c>
      <c r="F148" s="49" t="s">
        <v>8</v>
      </c>
      <c r="G148" s="34">
        <f t="shared" ref="G148:I148" si="134">G149+G150+G151+G152</f>
        <v>395174.48</v>
      </c>
      <c r="H148" s="34">
        <f t="shared" si="134"/>
        <v>395174.48</v>
      </c>
      <c r="I148" s="76">
        <f t="shared" si="134"/>
        <v>0</v>
      </c>
      <c r="J148" s="76">
        <f t="shared" ref="J148:L148" si="135">J149+J150+J151+J152</f>
        <v>0</v>
      </c>
      <c r="K148" s="76">
        <f t="shared" si="135"/>
        <v>0</v>
      </c>
      <c r="L148" s="76">
        <f t="shared" si="135"/>
        <v>0</v>
      </c>
      <c r="M148" s="76">
        <f t="shared" ref="M148:N148" si="136">M149+M150+M151+M152</f>
        <v>0</v>
      </c>
      <c r="N148" s="76">
        <f t="shared" si="136"/>
        <v>0</v>
      </c>
      <c r="O148" s="187" t="s">
        <v>126</v>
      </c>
      <c r="P148" s="200" t="s">
        <v>72</v>
      </c>
      <c r="Q148" s="218">
        <v>1</v>
      </c>
      <c r="R148" s="218">
        <v>0</v>
      </c>
      <c r="S148" s="218">
        <v>0</v>
      </c>
      <c r="T148" s="218">
        <v>0</v>
      </c>
      <c r="U148" s="218">
        <v>0</v>
      </c>
      <c r="V148" s="218">
        <v>0</v>
      </c>
      <c r="W148" s="218">
        <v>0</v>
      </c>
      <c r="X148" s="77"/>
      <c r="Y148" s="77"/>
      <c r="Z148" s="78"/>
    </row>
    <row r="149" spans="1:26" s="13" customFormat="1" ht="87.75" customHeight="1" x14ac:dyDescent="0.25">
      <c r="A149" s="222"/>
      <c r="B149" s="201"/>
      <c r="C149" s="198"/>
      <c r="D149" s="198"/>
      <c r="E149" s="185"/>
      <c r="F149" s="49" t="s">
        <v>80</v>
      </c>
      <c r="G149" s="34">
        <f>H149+I149+N149+J149+K149+L149+M149</f>
        <v>395174.48</v>
      </c>
      <c r="H149" s="35">
        <v>395174.48</v>
      </c>
      <c r="I149" s="68">
        <v>0</v>
      </c>
      <c r="J149" s="68">
        <v>0</v>
      </c>
      <c r="K149" s="68">
        <v>0</v>
      </c>
      <c r="L149" s="68">
        <v>0</v>
      </c>
      <c r="M149" s="68">
        <v>0</v>
      </c>
      <c r="N149" s="68">
        <v>0</v>
      </c>
      <c r="O149" s="188"/>
      <c r="P149" s="201"/>
      <c r="Q149" s="219"/>
      <c r="R149" s="219"/>
      <c r="S149" s="219"/>
      <c r="T149" s="219"/>
      <c r="U149" s="219"/>
      <c r="V149" s="219"/>
      <c r="W149" s="219"/>
      <c r="X149" s="77"/>
      <c r="Y149" s="77"/>
      <c r="Z149" s="78"/>
    </row>
    <row r="150" spans="1:26" s="13" customFormat="1" ht="48.75" customHeight="1" x14ac:dyDescent="0.25">
      <c r="A150" s="222"/>
      <c r="B150" s="201"/>
      <c r="C150" s="198"/>
      <c r="D150" s="198"/>
      <c r="E150" s="185"/>
      <c r="F150" s="49" t="s">
        <v>65</v>
      </c>
      <c r="G150" s="34">
        <f t="shared" ref="G150:G152" si="137">H150+I150+N150+J150+K150+L150+M150</f>
        <v>0</v>
      </c>
      <c r="H150" s="35">
        <v>0</v>
      </c>
      <c r="I150" s="68">
        <v>0</v>
      </c>
      <c r="J150" s="68">
        <v>0</v>
      </c>
      <c r="K150" s="68">
        <v>0</v>
      </c>
      <c r="L150" s="68">
        <v>0</v>
      </c>
      <c r="M150" s="68">
        <v>0</v>
      </c>
      <c r="N150" s="68">
        <v>0</v>
      </c>
      <c r="O150" s="188"/>
      <c r="P150" s="201"/>
      <c r="Q150" s="219"/>
      <c r="R150" s="219"/>
      <c r="S150" s="219"/>
      <c r="T150" s="219"/>
      <c r="U150" s="219"/>
      <c r="V150" s="219"/>
      <c r="W150" s="219"/>
      <c r="X150" s="77"/>
      <c r="Y150" s="77"/>
      <c r="Z150" s="78"/>
    </row>
    <row r="151" spans="1:26" s="13" customFormat="1" ht="51.75" customHeight="1" x14ac:dyDescent="0.25">
      <c r="A151" s="222"/>
      <c r="B151" s="201"/>
      <c r="C151" s="198"/>
      <c r="D151" s="198"/>
      <c r="E151" s="185"/>
      <c r="F151" s="49" t="s">
        <v>66</v>
      </c>
      <c r="G151" s="34">
        <f t="shared" si="137"/>
        <v>0</v>
      </c>
      <c r="H151" s="35">
        <v>0</v>
      </c>
      <c r="I151" s="68">
        <v>0</v>
      </c>
      <c r="J151" s="68">
        <v>0</v>
      </c>
      <c r="K151" s="68">
        <v>0</v>
      </c>
      <c r="L151" s="68">
        <v>0</v>
      </c>
      <c r="M151" s="68">
        <v>0</v>
      </c>
      <c r="N151" s="68">
        <v>0</v>
      </c>
      <c r="O151" s="188"/>
      <c r="P151" s="201"/>
      <c r="Q151" s="219"/>
      <c r="R151" s="219"/>
      <c r="S151" s="219"/>
      <c r="T151" s="219"/>
      <c r="U151" s="219"/>
      <c r="V151" s="219"/>
      <c r="W151" s="219"/>
      <c r="X151" s="77"/>
      <c r="Y151" s="77"/>
      <c r="Z151" s="78"/>
    </row>
    <row r="152" spans="1:26" s="13" customFormat="1" ht="34.9" customHeight="1" x14ac:dyDescent="0.25">
      <c r="A152" s="223"/>
      <c r="B152" s="202"/>
      <c r="C152" s="199"/>
      <c r="D152" s="199"/>
      <c r="E152" s="186"/>
      <c r="F152" s="49" t="s">
        <v>67</v>
      </c>
      <c r="G152" s="34">
        <f t="shared" si="137"/>
        <v>0</v>
      </c>
      <c r="H152" s="35">
        <v>0</v>
      </c>
      <c r="I152" s="68">
        <v>0</v>
      </c>
      <c r="J152" s="68">
        <v>0</v>
      </c>
      <c r="K152" s="68">
        <v>0</v>
      </c>
      <c r="L152" s="68">
        <v>0</v>
      </c>
      <c r="M152" s="68">
        <v>0</v>
      </c>
      <c r="N152" s="68">
        <v>0</v>
      </c>
      <c r="O152" s="189"/>
      <c r="P152" s="202"/>
      <c r="Q152" s="220"/>
      <c r="R152" s="220"/>
      <c r="S152" s="220"/>
      <c r="T152" s="220"/>
      <c r="U152" s="220"/>
      <c r="V152" s="220"/>
      <c r="W152" s="220"/>
      <c r="X152" s="77"/>
      <c r="Y152" s="77"/>
      <c r="Z152" s="78"/>
    </row>
    <row r="153" spans="1:26" s="13" customFormat="1" ht="20.25" hidden="1" customHeight="1" x14ac:dyDescent="0.25">
      <c r="A153" s="221" t="s">
        <v>154</v>
      </c>
      <c r="B153" s="200"/>
      <c r="C153" s="224" t="s">
        <v>153</v>
      </c>
      <c r="D153" s="224" t="s">
        <v>121</v>
      </c>
      <c r="E153" s="184" t="s">
        <v>21</v>
      </c>
      <c r="F153" s="4" t="s">
        <v>8</v>
      </c>
      <c r="G153" s="34">
        <f>G154+G155+G156+G157</f>
        <v>0</v>
      </c>
      <c r="H153" s="34">
        <f>H154+H155+H156+H157</f>
        <v>0</v>
      </c>
      <c r="I153" s="76">
        <f t="shared" ref="I153:N153" si="138">I154+I155+I156+I157</f>
        <v>0</v>
      </c>
      <c r="J153" s="76">
        <f t="shared" si="138"/>
        <v>0</v>
      </c>
      <c r="K153" s="76">
        <f t="shared" si="138"/>
        <v>0</v>
      </c>
      <c r="L153" s="76">
        <f t="shared" si="138"/>
        <v>0</v>
      </c>
      <c r="M153" s="76">
        <f t="shared" ref="M153" si="139">M154+M155+M156+M157</f>
        <v>0</v>
      </c>
      <c r="N153" s="76">
        <f t="shared" si="138"/>
        <v>0</v>
      </c>
      <c r="O153" s="187"/>
      <c r="P153" s="190" t="s">
        <v>72</v>
      </c>
      <c r="Q153" s="225" t="s">
        <v>138</v>
      </c>
      <c r="R153" s="181" t="s">
        <v>138</v>
      </c>
      <c r="S153" s="181" t="s">
        <v>138</v>
      </c>
      <c r="T153" s="181"/>
      <c r="U153" s="181"/>
      <c r="V153" s="181"/>
      <c r="W153" s="181"/>
      <c r="X153" s="77"/>
      <c r="Y153" s="77"/>
      <c r="Z153" s="78"/>
    </row>
    <row r="154" spans="1:26" s="13" customFormat="1" ht="97.5" hidden="1" customHeight="1" x14ac:dyDescent="0.25">
      <c r="A154" s="222"/>
      <c r="B154" s="201"/>
      <c r="C154" s="196"/>
      <c r="D154" s="196"/>
      <c r="E154" s="185"/>
      <c r="F154" s="49" t="s">
        <v>80</v>
      </c>
      <c r="G154" s="34">
        <f>H154+I154+N154+J154+K154+L154</f>
        <v>0</v>
      </c>
      <c r="H154" s="35">
        <v>0</v>
      </c>
      <c r="I154" s="68">
        <v>0</v>
      </c>
      <c r="J154" s="68">
        <v>0</v>
      </c>
      <c r="K154" s="68"/>
      <c r="L154" s="68"/>
      <c r="M154" s="68"/>
      <c r="N154" s="68"/>
      <c r="O154" s="188"/>
      <c r="P154" s="191"/>
      <c r="Q154" s="226"/>
      <c r="R154" s="182"/>
      <c r="S154" s="182"/>
      <c r="T154" s="182"/>
      <c r="U154" s="182"/>
      <c r="V154" s="182"/>
      <c r="W154" s="182"/>
      <c r="X154" s="77"/>
      <c r="Y154" s="77"/>
      <c r="Z154" s="78"/>
    </row>
    <row r="155" spans="1:26" s="13" customFormat="1" ht="48.75" hidden="1" customHeight="1" x14ac:dyDescent="0.25">
      <c r="A155" s="222"/>
      <c r="B155" s="201"/>
      <c r="C155" s="196"/>
      <c r="D155" s="196"/>
      <c r="E155" s="185"/>
      <c r="F155" s="49" t="s">
        <v>65</v>
      </c>
      <c r="G155" s="34">
        <f t="shared" ref="G155:G157" si="140">H155+I155+N155+J155+K155+L155</f>
        <v>0</v>
      </c>
      <c r="H155" s="35"/>
      <c r="I155" s="68"/>
      <c r="J155" s="68"/>
      <c r="K155" s="68"/>
      <c r="L155" s="68"/>
      <c r="M155" s="68"/>
      <c r="N155" s="68"/>
      <c r="O155" s="188"/>
      <c r="P155" s="191"/>
      <c r="Q155" s="226"/>
      <c r="R155" s="182"/>
      <c r="S155" s="182"/>
      <c r="T155" s="182"/>
      <c r="U155" s="182"/>
      <c r="V155" s="182"/>
      <c r="W155" s="182"/>
      <c r="X155" s="77"/>
      <c r="Y155" s="77"/>
      <c r="Z155" s="78"/>
    </row>
    <row r="156" spans="1:26" s="13" customFormat="1" ht="51.75" hidden="1" customHeight="1" x14ac:dyDescent="0.25">
      <c r="A156" s="222"/>
      <c r="B156" s="201"/>
      <c r="C156" s="196"/>
      <c r="D156" s="196"/>
      <c r="E156" s="185"/>
      <c r="F156" s="49" t="s">
        <v>66</v>
      </c>
      <c r="G156" s="34">
        <f t="shared" si="140"/>
        <v>0</v>
      </c>
      <c r="H156" s="35"/>
      <c r="I156" s="68"/>
      <c r="J156" s="68"/>
      <c r="K156" s="68"/>
      <c r="L156" s="68"/>
      <c r="M156" s="68"/>
      <c r="N156" s="68"/>
      <c r="O156" s="188"/>
      <c r="P156" s="191"/>
      <c r="Q156" s="226"/>
      <c r="R156" s="182"/>
      <c r="S156" s="182"/>
      <c r="T156" s="182"/>
      <c r="U156" s="182"/>
      <c r="V156" s="182"/>
      <c r="W156" s="182"/>
      <c r="X156" s="77"/>
      <c r="Y156" s="77"/>
      <c r="Z156" s="78"/>
    </row>
    <row r="157" spans="1:26" s="13" customFormat="1" ht="34.9" hidden="1" customHeight="1" x14ac:dyDescent="0.25">
      <c r="A157" s="223"/>
      <c r="B157" s="202"/>
      <c r="C157" s="197"/>
      <c r="D157" s="197"/>
      <c r="E157" s="186"/>
      <c r="F157" s="49" t="s">
        <v>67</v>
      </c>
      <c r="G157" s="34">
        <f t="shared" si="140"/>
        <v>0</v>
      </c>
      <c r="H157" s="35"/>
      <c r="I157" s="68"/>
      <c r="J157" s="68"/>
      <c r="K157" s="68"/>
      <c r="L157" s="68"/>
      <c r="M157" s="68"/>
      <c r="N157" s="68"/>
      <c r="O157" s="189"/>
      <c r="P157" s="192"/>
      <c r="Q157" s="227"/>
      <c r="R157" s="183"/>
      <c r="S157" s="183"/>
      <c r="T157" s="183"/>
      <c r="U157" s="183"/>
      <c r="V157" s="183"/>
      <c r="W157" s="183"/>
      <c r="X157" s="77"/>
      <c r="Y157" s="77"/>
      <c r="Z157" s="78"/>
    </row>
    <row r="158" spans="1:26" s="13" customFormat="1" ht="22.5" customHeight="1" x14ac:dyDescent="0.25">
      <c r="A158" s="221" t="s">
        <v>154</v>
      </c>
      <c r="B158" s="200" t="s">
        <v>165</v>
      </c>
      <c r="C158" s="228" t="s">
        <v>153</v>
      </c>
      <c r="D158" s="228" t="s">
        <v>193</v>
      </c>
      <c r="E158" s="184" t="s">
        <v>21</v>
      </c>
      <c r="F158" s="49" t="s">
        <v>8</v>
      </c>
      <c r="G158" s="34">
        <f>G159+G160+G161+G162</f>
        <v>438637.29000000004</v>
      </c>
      <c r="H158" s="34">
        <f>H159+H160+H161+H162</f>
        <v>0</v>
      </c>
      <c r="I158" s="76">
        <f t="shared" ref="I158:N158" si="141">I159+I160+I161+I162</f>
        <v>340136.74</v>
      </c>
      <c r="J158" s="76">
        <f t="shared" si="141"/>
        <v>0</v>
      </c>
      <c r="K158" s="76">
        <f t="shared" si="141"/>
        <v>98500.55</v>
      </c>
      <c r="L158" s="76">
        <f t="shared" si="141"/>
        <v>0</v>
      </c>
      <c r="M158" s="76">
        <f t="shared" ref="M158" si="142">M159+M160+M161+M162</f>
        <v>0</v>
      </c>
      <c r="N158" s="76">
        <f t="shared" si="141"/>
        <v>0</v>
      </c>
      <c r="O158" s="187" t="s">
        <v>166</v>
      </c>
      <c r="P158" s="190" t="s">
        <v>72</v>
      </c>
      <c r="Q158" s="229">
        <v>0</v>
      </c>
      <c r="R158" s="229">
        <v>1</v>
      </c>
      <c r="S158" s="229">
        <v>0</v>
      </c>
      <c r="T158" s="229">
        <v>1</v>
      </c>
      <c r="U158" s="229">
        <v>0</v>
      </c>
      <c r="V158" s="229">
        <v>0</v>
      </c>
      <c r="W158" s="229">
        <v>0</v>
      </c>
      <c r="X158" s="77"/>
      <c r="Y158" s="77"/>
      <c r="Z158" s="78"/>
    </row>
    <row r="159" spans="1:26" s="13" customFormat="1" ht="84.75" customHeight="1" x14ac:dyDescent="0.25">
      <c r="A159" s="222"/>
      <c r="B159" s="201"/>
      <c r="C159" s="198"/>
      <c r="D159" s="198"/>
      <c r="E159" s="185"/>
      <c r="F159" s="49" t="s">
        <v>80</v>
      </c>
      <c r="G159" s="34">
        <f>H159+I159+N159+J159+K159+L159+M159</f>
        <v>105303.29000000001</v>
      </c>
      <c r="H159" s="35">
        <v>0</v>
      </c>
      <c r="I159" s="68">
        <v>6802.74</v>
      </c>
      <c r="J159" s="68">
        <v>0</v>
      </c>
      <c r="K159" s="68">
        <v>98500.55</v>
      </c>
      <c r="L159" s="68">
        <v>0</v>
      </c>
      <c r="M159" s="68">
        <v>0</v>
      </c>
      <c r="N159" s="68">
        <v>0</v>
      </c>
      <c r="O159" s="188"/>
      <c r="P159" s="191"/>
      <c r="Q159" s="230"/>
      <c r="R159" s="230"/>
      <c r="S159" s="230"/>
      <c r="T159" s="230"/>
      <c r="U159" s="230"/>
      <c r="V159" s="230"/>
      <c r="W159" s="230"/>
      <c r="X159" s="77"/>
      <c r="Y159" s="77"/>
      <c r="Z159" s="78"/>
    </row>
    <row r="160" spans="1:26" s="13" customFormat="1" ht="55.5" customHeight="1" x14ac:dyDescent="0.25">
      <c r="A160" s="222"/>
      <c r="B160" s="201"/>
      <c r="C160" s="198"/>
      <c r="D160" s="198"/>
      <c r="E160" s="185"/>
      <c r="F160" s="49" t="s">
        <v>65</v>
      </c>
      <c r="G160" s="34">
        <f t="shared" ref="G160:G162" si="143">H160+I160+N160+J160+K160+L160+M160</f>
        <v>333334</v>
      </c>
      <c r="H160" s="35">
        <v>0</v>
      </c>
      <c r="I160" s="68">
        <v>333334</v>
      </c>
      <c r="J160" s="68">
        <v>0</v>
      </c>
      <c r="K160" s="68">
        <v>0</v>
      </c>
      <c r="L160" s="68">
        <v>0</v>
      </c>
      <c r="M160" s="68">
        <v>0</v>
      </c>
      <c r="N160" s="68">
        <v>0</v>
      </c>
      <c r="O160" s="188"/>
      <c r="P160" s="191"/>
      <c r="Q160" s="230"/>
      <c r="R160" s="230"/>
      <c r="S160" s="230"/>
      <c r="T160" s="230"/>
      <c r="U160" s="230"/>
      <c r="V160" s="230"/>
      <c r="W160" s="230"/>
      <c r="X160" s="77"/>
      <c r="Y160" s="77"/>
      <c r="Z160" s="78"/>
    </row>
    <row r="161" spans="1:26" s="13" customFormat="1" ht="51.75" customHeight="1" x14ac:dyDescent="0.25">
      <c r="A161" s="222"/>
      <c r="B161" s="201"/>
      <c r="C161" s="198"/>
      <c r="D161" s="198"/>
      <c r="E161" s="185"/>
      <c r="F161" s="49" t="s">
        <v>66</v>
      </c>
      <c r="G161" s="34">
        <f t="shared" si="143"/>
        <v>0</v>
      </c>
      <c r="H161" s="35">
        <v>0</v>
      </c>
      <c r="I161" s="68">
        <v>0</v>
      </c>
      <c r="J161" s="68">
        <v>0</v>
      </c>
      <c r="K161" s="68">
        <v>0</v>
      </c>
      <c r="L161" s="68">
        <v>0</v>
      </c>
      <c r="M161" s="68">
        <v>0</v>
      </c>
      <c r="N161" s="68">
        <v>0</v>
      </c>
      <c r="O161" s="188"/>
      <c r="P161" s="191"/>
      <c r="Q161" s="230"/>
      <c r="R161" s="230"/>
      <c r="S161" s="230"/>
      <c r="T161" s="230"/>
      <c r="U161" s="230"/>
      <c r="V161" s="230"/>
      <c r="W161" s="230"/>
      <c r="X161" s="77"/>
      <c r="Y161" s="77"/>
      <c r="Z161" s="78"/>
    </row>
    <row r="162" spans="1:26" s="13" customFormat="1" ht="34.9" customHeight="1" x14ac:dyDescent="0.25">
      <c r="A162" s="223"/>
      <c r="B162" s="202"/>
      <c r="C162" s="199"/>
      <c r="D162" s="199"/>
      <c r="E162" s="186"/>
      <c r="F162" s="49" t="s">
        <v>67</v>
      </c>
      <c r="G162" s="34">
        <f t="shared" si="143"/>
        <v>0</v>
      </c>
      <c r="H162" s="35">
        <v>0</v>
      </c>
      <c r="I162" s="68">
        <v>0</v>
      </c>
      <c r="J162" s="68">
        <v>0</v>
      </c>
      <c r="K162" s="68">
        <v>0</v>
      </c>
      <c r="L162" s="68">
        <v>0</v>
      </c>
      <c r="M162" s="68">
        <v>0</v>
      </c>
      <c r="N162" s="68">
        <v>0</v>
      </c>
      <c r="O162" s="189"/>
      <c r="P162" s="192"/>
      <c r="Q162" s="231"/>
      <c r="R162" s="231"/>
      <c r="S162" s="231"/>
      <c r="T162" s="231"/>
      <c r="U162" s="231"/>
      <c r="V162" s="231"/>
      <c r="W162" s="231"/>
      <c r="X162" s="77"/>
      <c r="Y162" s="77"/>
      <c r="Z162" s="78"/>
    </row>
    <row r="163" spans="1:26" s="78" customFormat="1" ht="15.75" customHeight="1" x14ac:dyDescent="0.25">
      <c r="A163" s="73" t="s">
        <v>196</v>
      </c>
      <c r="B163" s="200" t="s">
        <v>197</v>
      </c>
      <c r="C163" s="74" t="s">
        <v>192</v>
      </c>
      <c r="D163" s="74" t="s">
        <v>193</v>
      </c>
      <c r="E163" s="184" t="s">
        <v>21</v>
      </c>
      <c r="F163" s="75" t="s">
        <v>8</v>
      </c>
      <c r="G163" s="76">
        <f>G164+G165+G166+G167</f>
        <v>114652.6</v>
      </c>
      <c r="H163" s="76">
        <f>H164+H165+H166+H167</f>
        <v>0</v>
      </c>
      <c r="I163" s="76">
        <f t="shared" ref="I163" si="144">I164+I165+I166+I167</f>
        <v>0</v>
      </c>
      <c r="J163" s="76">
        <f>J164+J165+J166+J167</f>
        <v>0</v>
      </c>
      <c r="K163" s="76">
        <f t="shared" ref="K163:N163" si="145">K164+K165+K166+K167</f>
        <v>0</v>
      </c>
      <c r="L163" s="76">
        <f t="shared" si="145"/>
        <v>114652.6</v>
      </c>
      <c r="M163" s="76">
        <f t="shared" si="145"/>
        <v>0</v>
      </c>
      <c r="N163" s="76">
        <f t="shared" si="145"/>
        <v>0</v>
      </c>
      <c r="O163" s="187" t="s">
        <v>198</v>
      </c>
      <c r="P163" s="190" t="s">
        <v>72</v>
      </c>
      <c r="Q163" s="193">
        <v>0</v>
      </c>
      <c r="R163" s="181">
        <v>0</v>
      </c>
      <c r="S163" s="181">
        <v>0</v>
      </c>
      <c r="T163" s="181">
        <v>0</v>
      </c>
      <c r="U163" s="181">
        <v>1</v>
      </c>
      <c r="V163" s="181">
        <v>0</v>
      </c>
      <c r="W163" s="181">
        <v>0</v>
      </c>
      <c r="X163" s="77"/>
      <c r="Y163" s="77"/>
    </row>
    <row r="164" spans="1:26" s="78" customFormat="1" ht="85.5" customHeight="1" x14ac:dyDescent="0.25">
      <c r="A164" s="79"/>
      <c r="B164" s="201"/>
      <c r="C164" s="80"/>
      <c r="D164" s="80"/>
      <c r="E164" s="185"/>
      <c r="F164" s="75" t="s">
        <v>80</v>
      </c>
      <c r="G164" s="76">
        <f>H164+I164+N164+J164+K164+L164</f>
        <v>2293.0500000000002</v>
      </c>
      <c r="H164" s="68">
        <v>0</v>
      </c>
      <c r="I164" s="68">
        <v>0</v>
      </c>
      <c r="J164" s="68">
        <v>0</v>
      </c>
      <c r="K164" s="68">
        <v>0</v>
      </c>
      <c r="L164" s="68">
        <v>2293.0500000000002</v>
      </c>
      <c r="M164" s="68">
        <v>0</v>
      </c>
      <c r="N164" s="68">
        <v>0</v>
      </c>
      <c r="O164" s="188"/>
      <c r="P164" s="191"/>
      <c r="Q164" s="194"/>
      <c r="R164" s="182"/>
      <c r="S164" s="182"/>
      <c r="T164" s="182"/>
      <c r="U164" s="182"/>
      <c r="V164" s="182"/>
      <c r="W164" s="182"/>
      <c r="X164" s="77"/>
      <c r="Y164" s="77"/>
    </row>
    <row r="165" spans="1:26" s="78" customFormat="1" ht="54.75" customHeight="1" x14ac:dyDescent="0.25">
      <c r="A165" s="79"/>
      <c r="B165" s="201"/>
      <c r="C165" s="80"/>
      <c r="D165" s="80"/>
      <c r="E165" s="185"/>
      <c r="F165" s="75" t="s">
        <v>65</v>
      </c>
      <c r="G165" s="76">
        <f t="shared" ref="G165:G167" si="146">H165+I165+N165+J165+K165+L165</f>
        <v>112359.55</v>
      </c>
      <c r="H165" s="68">
        <v>0</v>
      </c>
      <c r="I165" s="68">
        <v>0</v>
      </c>
      <c r="J165" s="68">
        <v>0</v>
      </c>
      <c r="K165" s="68">
        <v>0</v>
      </c>
      <c r="L165" s="68">
        <v>112359.55</v>
      </c>
      <c r="M165" s="68">
        <v>0</v>
      </c>
      <c r="N165" s="68">
        <v>0</v>
      </c>
      <c r="O165" s="188"/>
      <c r="P165" s="191"/>
      <c r="Q165" s="194"/>
      <c r="R165" s="182"/>
      <c r="S165" s="182"/>
      <c r="T165" s="182"/>
      <c r="U165" s="182"/>
      <c r="V165" s="182"/>
      <c r="W165" s="182"/>
      <c r="X165" s="77"/>
      <c r="Y165" s="77"/>
    </row>
    <row r="166" spans="1:26" s="78" customFormat="1" ht="96" customHeight="1" x14ac:dyDescent="0.25">
      <c r="A166" s="79"/>
      <c r="B166" s="201"/>
      <c r="C166" s="80"/>
      <c r="D166" s="80"/>
      <c r="E166" s="185"/>
      <c r="F166" s="75" t="s">
        <v>66</v>
      </c>
      <c r="G166" s="76">
        <f t="shared" si="146"/>
        <v>0</v>
      </c>
      <c r="H166" s="68">
        <v>0</v>
      </c>
      <c r="I166" s="68">
        <v>0</v>
      </c>
      <c r="J166" s="68">
        <v>0</v>
      </c>
      <c r="K166" s="68">
        <v>0</v>
      </c>
      <c r="L166" s="68">
        <v>0</v>
      </c>
      <c r="M166" s="68">
        <v>0</v>
      </c>
      <c r="N166" s="68">
        <v>0</v>
      </c>
      <c r="O166" s="189"/>
      <c r="P166" s="192"/>
      <c r="Q166" s="195"/>
      <c r="R166" s="183"/>
      <c r="S166" s="183"/>
      <c r="T166" s="183"/>
      <c r="U166" s="183"/>
      <c r="V166" s="183"/>
      <c r="W166" s="183"/>
      <c r="X166" s="77"/>
      <c r="Y166" s="77"/>
    </row>
    <row r="167" spans="1:26" s="13" customFormat="1" ht="38.25" customHeight="1" x14ac:dyDescent="0.25">
      <c r="A167" s="174"/>
      <c r="B167" s="202"/>
      <c r="C167" s="175"/>
      <c r="D167" s="175"/>
      <c r="E167" s="186"/>
      <c r="F167" s="176" t="s">
        <v>67</v>
      </c>
      <c r="G167" s="34">
        <f t="shared" si="146"/>
        <v>0</v>
      </c>
      <c r="H167" s="35">
        <v>0</v>
      </c>
      <c r="I167" s="68">
        <v>0</v>
      </c>
      <c r="J167" s="68">
        <v>0</v>
      </c>
      <c r="K167" s="68">
        <v>0</v>
      </c>
      <c r="L167" s="68">
        <v>0</v>
      </c>
      <c r="M167" s="68">
        <v>0</v>
      </c>
      <c r="N167" s="68">
        <v>0</v>
      </c>
      <c r="O167" s="134"/>
      <c r="P167" s="103"/>
      <c r="Q167" s="135"/>
      <c r="R167" s="136"/>
      <c r="S167" s="136"/>
      <c r="T167" s="136"/>
      <c r="U167" s="136"/>
      <c r="V167" s="136"/>
      <c r="W167" s="136"/>
      <c r="X167" s="77"/>
      <c r="Y167" s="77"/>
      <c r="Z167" s="78"/>
    </row>
    <row r="168" spans="1:26" s="78" customFormat="1" ht="15.75" customHeight="1" x14ac:dyDescent="0.25">
      <c r="A168" s="73" t="s">
        <v>200</v>
      </c>
      <c r="B168" s="200" t="s">
        <v>203</v>
      </c>
      <c r="C168" s="74" t="s">
        <v>192</v>
      </c>
      <c r="D168" s="74" t="s">
        <v>193</v>
      </c>
      <c r="E168" s="184" t="s">
        <v>21</v>
      </c>
      <c r="F168" s="75" t="s">
        <v>8</v>
      </c>
      <c r="G168" s="76">
        <f>G169+G170+G171+G172</f>
        <v>500000</v>
      </c>
      <c r="H168" s="76">
        <f>H169+H170+H171+H172</f>
        <v>0</v>
      </c>
      <c r="I168" s="76">
        <f t="shared" ref="I168" si="147">I169+I170+I171+I172</f>
        <v>0</v>
      </c>
      <c r="J168" s="76">
        <f>J169+J170+J171+J172</f>
        <v>0</v>
      </c>
      <c r="K168" s="76">
        <f t="shared" ref="K168:N168" si="148">K169+K170+K171+K172</f>
        <v>0</v>
      </c>
      <c r="L168" s="76">
        <f t="shared" si="148"/>
        <v>500000</v>
      </c>
      <c r="M168" s="76">
        <f t="shared" si="148"/>
        <v>0</v>
      </c>
      <c r="N168" s="76">
        <f t="shared" si="148"/>
        <v>0</v>
      </c>
      <c r="O168" s="187" t="s">
        <v>201</v>
      </c>
      <c r="P168" s="177" t="s">
        <v>72</v>
      </c>
      <c r="Q168" s="193">
        <v>0</v>
      </c>
      <c r="R168" s="181">
        <v>0</v>
      </c>
      <c r="S168" s="181">
        <v>0</v>
      </c>
      <c r="T168" s="181">
        <v>0</v>
      </c>
      <c r="U168" s="181">
        <v>1</v>
      </c>
      <c r="V168" s="181">
        <v>0</v>
      </c>
      <c r="W168" s="181">
        <v>0</v>
      </c>
      <c r="X168" s="77"/>
      <c r="Y168" s="77"/>
    </row>
    <row r="169" spans="1:26" s="78" customFormat="1" ht="156" customHeight="1" x14ac:dyDescent="0.25">
      <c r="A169" s="79"/>
      <c r="B169" s="201"/>
      <c r="C169" s="80"/>
      <c r="D169" s="80"/>
      <c r="E169" s="185"/>
      <c r="F169" s="75" t="s">
        <v>80</v>
      </c>
      <c r="G169" s="76">
        <f>H169+I169+N169+J169+K169+L169</f>
        <v>0</v>
      </c>
      <c r="H169" s="68">
        <v>0</v>
      </c>
      <c r="I169" s="68">
        <v>0</v>
      </c>
      <c r="J169" s="68">
        <v>0</v>
      </c>
      <c r="K169" s="68">
        <v>0</v>
      </c>
      <c r="L169" s="68">
        <v>0</v>
      </c>
      <c r="M169" s="68">
        <v>0</v>
      </c>
      <c r="N169" s="68">
        <v>0</v>
      </c>
      <c r="O169" s="189"/>
      <c r="P169" s="101"/>
      <c r="Q169" s="195"/>
      <c r="R169" s="183"/>
      <c r="S169" s="183"/>
      <c r="T169" s="183"/>
      <c r="U169" s="183"/>
      <c r="V169" s="183"/>
      <c r="W169" s="183"/>
      <c r="X169" s="77"/>
      <c r="Y169" s="77"/>
    </row>
    <row r="170" spans="1:26" s="78" customFormat="1" ht="54.75" customHeight="1" x14ac:dyDescent="0.25">
      <c r="A170" s="79"/>
      <c r="B170" s="201"/>
      <c r="C170" s="80"/>
      <c r="D170" s="80"/>
      <c r="E170" s="185"/>
      <c r="F170" s="75" t="s">
        <v>65</v>
      </c>
      <c r="G170" s="76">
        <f t="shared" ref="G170:G172" si="149">H170+I170+N170+J170+K170+L170</f>
        <v>500000</v>
      </c>
      <c r="H170" s="68">
        <v>0</v>
      </c>
      <c r="I170" s="68">
        <v>0</v>
      </c>
      <c r="J170" s="68">
        <v>0</v>
      </c>
      <c r="K170" s="68">
        <v>0</v>
      </c>
      <c r="L170" s="68">
        <v>500000</v>
      </c>
      <c r="M170" s="68">
        <v>0</v>
      </c>
      <c r="N170" s="68">
        <v>0</v>
      </c>
      <c r="O170" s="187" t="s">
        <v>202</v>
      </c>
      <c r="P170" s="190" t="s">
        <v>72</v>
      </c>
      <c r="Q170" s="193">
        <v>0</v>
      </c>
      <c r="R170" s="178">
        <v>0</v>
      </c>
      <c r="S170" s="178">
        <v>0</v>
      </c>
      <c r="T170" s="178">
        <v>0</v>
      </c>
      <c r="U170" s="178">
        <v>14</v>
      </c>
      <c r="V170" s="178">
        <v>0</v>
      </c>
      <c r="W170" s="178">
        <v>0</v>
      </c>
      <c r="X170" s="77"/>
      <c r="Y170" s="77"/>
    </row>
    <row r="171" spans="1:26" s="78" customFormat="1" ht="96" customHeight="1" x14ac:dyDescent="0.25">
      <c r="A171" s="79"/>
      <c r="B171" s="201"/>
      <c r="C171" s="80"/>
      <c r="D171" s="80"/>
      <c r="E171" s="185"/>
      <c r="F171" s="75" t="s">
        <v>66</v>
      </c>
      <c r="G171" s="76">
        <f t="shared" si="149"/>
        <v>0</v>
      </c>
      <c r="H171" s="68">
        <v>0</v>
      </c>
      <c r="I171" s="68">
        <v>0</v>
      </c>
      <c r="J171" s="68">
        <v>0</v>
      </c>
      <c r="K171" s="68">
        <v>0</v>
      </c>
      <c r="L171" s="68">
        <v>0</v>
      </c>
      <c r="M171" s="68">
        <v>0</v>
      </c>
      <c r="N171" s="68">
        <v>0</v>
      </c>
      <c r="O171" s="189"/>
      <c r="P171" s="192"/>
      <c r="Q171" s="195"/>
      <c r="R171" s="136"/>
      <c r="S171" s="136"/>
      <c r="T171" s="136"/>
      <c r="U171" s="136"/>
      <c r="V171" s="136"/>
      <c r="W171" s="136"/>
      <c r="X171" s="77"/>
      <c r="Y171" s="77"/>
    </row>
    <row r="172" spans="1:26" s="13" customFormat="1" ht="38.25" customHeight="1" x14ac:dyDescent="0.25">
      <c r="A172" s="65"/>
      <c r="B172" s="202"/>
      <c r="C172" s="67"/>
      <c r="D172" s="67"/>
      <c r="E172" s="186"/>
      <c r="F172" s="66" t="s">
        <v>67</v>
      </c>
      <c r="G172" s="34">
        <f t="shared" si="149"/>
        <v>0</v>
      </c>
      <c r="H172" s="35">
        <v>0</v>
      </c>
      <c r="I172" s="68">
        <v>0</v>
      </c>
      <c r="J172" s="68">
        <v>0</v>
      </c>
      <c r="K172" s="68">
        <v>0</v>
      </c>
      <c r="L172" s="68">
        <v>0</v>
      </c>
      <c r="M172" s="68">
        <v>0</v>
      </c>
      <c r="N172" s="68">
        <v>0</v>
      </c>
      <c r="O172" s="134"/>
      <c r="P172" s="103"/>
      <c r="Q172" s="135"/>
      <c r="R172" s="136"/>
      <c r="S172" s="136"/>
      <c r="T172" s="136"/>
      <c r="U172" s="136"/>
      <c r="V172" s="136"/>
      <c r="W172" s="136"/>
      <c r="X172" s="77"/>
      <c r="Y172" s="77"/>
      <c r="Z172" s="78"/>
    </row>
    <row r="173" spans="1:26" s="23" customFormat="1" ht="21.75" customHeight="1" x14ac:dyDescent="0.25">
      <c r="A173" s="203" t="s">
        <v>16</v>
      </c>
      <c r="B173" s="215" t="s">
        <v>37</v>
      </c>
      <c r="C173" s="209" t="s">
        <v>86</v>
      </c>
      <c r="D173" s="209" t="s">
        <v>193</v>
      </c>
      <c r="E173" s="206" t="s">
        <v>21</v>
      </c>
      <c r="F173" s="5" t="s">
        <v>8</v>
      </c>
      <c r="G173" s="33">
        <f>H173+I173+N173+J173+K173+L173+M173</f>
        <v>275175.64</v>
      </c>
      <c r="H173" s="33">
        <f t="shared" ref="H173:N174" si="150">H178+H183+H193+H188</f>
        <v>66615</v>
      </c>
      <c r="I173" s="56">
        <f t="shared" si="150"/>
        <v>20660</v>
      </c>
      <c r="J173" s="56">
        <f t="shared" si="150"/>
        <v>69819</v>
      </c>
      <c r="K173" s="56">
        <f t="shared" si="150"/>
        <v>48000</v>
      </c>
      <c r="L173" s="56">
        <f t="shared" si="150"/>
        <v>58000</v>
      </c>
      <c r="M173" s="56">
        <f t="shared" ref="M173" si="151">M178+M183+M193+M188</f>
        <v>11040.82</v>
      </c>
      <c r="N173" s="56">
        <f t="shared" si="150"/>
        <v>1040.82</v>
      </c>
      <c r="O173" s="212" t="s">
        <v>14</v>
      </c>
      <c r="P173" s="215" t="s">
        <v>14</v>
      </c>
      <c r="Q173" s="215" t="s">
        <v>14</v>
      </c>
      <c r="R173" s="200" t="s">
        <v>14</v>
      </c>
      <c r="S173" s="200" t="s">
        <v>14</v>
      </c>
      <c r="T173" s="200" t="s">
        <v>14</v>
      </c>
      <c r="U173" s="200" t="s">
        <v>14</v>
      </c>
      <c r="V173" s="200" t="s">
        <v>14</v>
      </c>
      <c r="W173" s="200" t="s">
        <v>14</v>
      </c>
      <c r="X173" s="77"/>
      <c r="Y173" s="77"/>
      <c r="Z173" s="77"/>
    </row>
    <row r="174" spans="1:26" s="23" customFormat="1" ht="121.5" customHeight="1" x14ac:dyDescent="0.25">
      <c r="A174" s="204"/>
      <c r="B174" s="216"/>
      <c r="C174" s="210"/>
      <c r="D174" s="210"/>
      <c r="E174" s="207"/>
      <c r="F174" s="5" t="s">
        <v>80</v>
      </c>
      <c r="G174" s="33">
        <f>H174+I174+N174+J174+K174+L174+M174</f>
        <v>275175.64</v>
      </c>
      <c r="H174" s="33">
        <f t="shared" si="150"/>
        <v>66615</v>
      </c>
      <c r="I174" s="56">
        <f t="shared" si="150"/>
        <v>20660</v>
      </c>
      <c r="J174" s="56">
        <f t="shared" si="150"/>
        <v>69819</v>
      </c>
      <c r="K174" s="56">
        <f t="shared" si="150"/>
        <v>48000</v>
      </c>
      <c r="L174" s="56">
        <f t="shared" si="150"/>
        <v>58000</v>
      </c>
      <c r="M174" s="56">
        <f t="shared" ref="M174" si="152">M179+M184+M194+M189</f>
        <v>11040.82</v>
      </c>
      <c r="N174" s="56">
        <f t="shared" si="150"/>
        <v>1040.82</v>
      </c>
      <c r="O174" s="213"/>
      <c r="P174" s="216"/>
      <c r="Q174" s="216"/>
      <c r="R174" s="201"/>
      <c r="S174" s="201"/>
      <c r="T174" s="201"/>
      <c r="U174" s="201"/>
      <c r="V174" s="201"/>
      <c r="W174" s="201"/>
      <c r="X174" s="77"/>
      <c r="Y174" s="77"/>
      <c r="Z174" s="77"/>
    </row>
    <row r="175" spans="1:26" s="23" customFormat="1" ht="69" customHeight="1" x14ac:dyDescent="0.25">
      <c r="A175" s="204"/>
      <c r="B175" s="216"/>
      <c r="C175" s="210"/>
      <c r="D175" s="210"/>
      <c r="E175" s="207"/>
      <c r="F175" s="5" t="s">
        <v>65</v>
      </c>
      <c r="G175" s="33">
        <f t="shared" ref="G175:G177" si="153">H175+I175+N175+J175+K175+L175+M175</f>
        <v>0</v>
      </c>
      <c r="H175" s="33">
        <f t="shared" ref="H175:N177" si="154">H180+H185+H195</f>
        <v>0</v>
      </c>
      <c r="I175" s="56">
        <f t="shared" si="154"/>
        <v>0</v>
      </c>
      <c r="J175" s="56">
        <f t="shared" si="154"/>
        <v>0</v>
      </c>
      <c r="K175" s="56">
        <f t="shared" si="154"/>
        <v>0</v>
      </c>
      <c r="L175" s="56">
        <f t="shared" si="154"/>
        <v>0</v>
      </c>
      <c r="M175" s="56">
        <f t="shared" ref="M175" si="155">M180+M185+M195</f>
        <v>0</v>
      </c>
      <c r="N175" s="56">
        <f t="shared" si="154"/>
        <v>0</v>
      </c>
      <c r="O175" s="213"/>
      <c r="P175" s="216"/>
      <c r="Q175" s="216"/>
      <c r="R175" s="201"/>
      <c r="S175" s="201"/>
      <c r="T175" s="201"/>
      <c r="U175" s="201"/>
      <c r="V175" s="201"/>
      <c r="W175" s="201"/>
      <c r="X175" s="77"/>
      <c r="Y175" s="77"/>
      <c r="Z175" s="77"/>
    </row>
    <row r="176" spans="1:26" s="23" customFormat="1" ht="66" customHeight="1" x14ac:dyDescent="0.25">
      <c r="A176" s="204"/>
      <c r="B176" s="216"/>
      <c r="C176" s="210"/>
      <c r="D176" s="210"/>
      <c r="E176" s="207"/>
      <c r="F176" s="5" t="s">
        <v>66</v>
      </c>
      <c r="G176" s="33">
        <f t="shared" si="153"/>
        <v>0</v>
      </c>
      <c r="H176" s="33">
        <f t="shared" si="154"/>
        <v>0</v>
      </c>
      <c r="I176" s="56">
        <f t="shared" si="154"/>
        <v>0</v>
      </c>
      <c r="J176" s="56">
        <f t="shared" si="154"/>
        <v>0</v>
      </c>
      <c r="K176" s="56">
        <f t="shared" si="154"/>
        <v>0</v>
      </c>
      <c r="L176" s="56">
        <f t="shared" si="154"/>
        <v>0</v>
      </c>
      <c r="M176" s="56">
        <f t="shared" ref="M176" si="156">M181+M186+M196</f>
        <v>0</v>
      </c>
      <c r="N176" s="56">
        <f t="shared" si="154"/>
        <v>0</v>
      </c>
      <c r="O176" s="213"/>
      <c r="P176" s="216"/>
      <c r="Q176" s="216"/>
      <c r="R176" s="201"/>
      <c r="S176" s="201"/>
      <c r="T176" s="201"/>
      <c r="U176" s="201"/>
      <c r="V176" s="201"/>
      <c r="W176" s="201"/>
      <c r="X176" s="77"/>
      <c r="Y176" s="77"/>
      <c r="Z176" s="77"/>
    </row>
    <row r="177" spans="1:26" s="23" customFormat="1" ht="42" customHeight="1" x14ac:dyDescent="0.25">
      <c r="A177" s="205"/>
      <c r="B177" s="217"/>
      <c r="C177" s="211"/>
      <c r="D177" s="211"/>
      <c r="E177" s="208"/>
      <c r="F177" s="5" t="s">
        <v>67</v>
      </c>
      <c r="G177" s="33">
        <f t="shared" si="153"/>
        <v>0</v>
      </c>
      <c r="H177" s="33">
        <f t="shared" si="154"/>
        <v>0</v>
      </c>
      <c r="I177" s="56">
        <f t="shared" si="154"/>
        <v>0</v>
      </c>
      <c r="J177" s="56">
        <f t="shared" si="154"/>
        <v>0</v>
      </c>
      <c r="K177" s="56">
        <f t="shared" si="154"/>
        <v>0</v>
      </c>
      <c r="L177" s="56">
        <f t="shared" si="154"/>
        <v>0</v>
      </c>
      <c r="M177" s="56">
        <f t="shared" ref="M177" si="157">M182+M187+M197</f>
        <v>0</v>
      </c>
      <c r="N177" s="56">
        <f t="shared" si="154"/>
        <v>0</v>
      </c>
      <c r="O177" s="214"/>
      <c r="P177" s="217"/>
      <c r="Q177" s="217"/>
      <c r="R177" s="202"/>
      <c r="S177" s="202"/>
      <c r="T177" s="202"/>
      <c r="U177" s="202"/>
      <c r="V177" s="202"/>
      <c r="W177" s="202"/>
      <c r="X177" s="77"/>
      <c r="Y177" s="77"/>
      <c r="Z177" s="77"/>
    </row>
    <row r="178" spans="1:26" s="13" customFormat="1" ht="28.5" customHeight="1" x14ac:dyDescent="0.25">
      <c r="A178" s="221" t="s">
        <v>38</v>
      </c>
      <c r="B178" s="200" t="s">
        <v>61</v>
      </c>
      <c r="C178" s="228" t="s">
        <v>86</v>
      </c>
      <c r="D178" s="228" t="s">
        <v>193</v>
      </c>
      <c r="E178" s="184" t="s">
        <v>21</v>
      </c>
      <c r="F178" s="49" t="s">
        <v>8</v>
      </c>
      <c r="G178" s="34">
        <f>H178+I178+N178+J178+K178+L178+M178</f>
        <v>20000</v>
      </c>
      <c r="H178" s="34">
        <f>H179+H180+H181+H182</f>
        <v>0</v>
      </c>
      <c r="I178" s="76">
        <f t="shared" ref="I178" si="158">I179+I180+I181+I182</f>
        <v>0</v>
      </c>
      <c r="J178" s="76">
        <f t="shared" ref="J178:L178" si="159">J179+J180+J181+J182</f>
        <v>20000</v>
      </c>
      <c r="K178" s="76">
        <f t="shared" si="159"/>
        <v>0</v>
      </c>
      <c r="L178" s="76">
        <f t="shared" si="159"/>
        <v>0</v>
      </c>
      <c r="M178" s="76">
        <f t="shared" ref="M178:N178" si="160">M179+M180+M181+M182</f>
        <v>0</v>
      </c>
      <c r="N178" s="76">
        <f t="shared" si="160"/>
        <v>0</v>
      </c>
      <c r="O178" s="137"/>
      <c r="P178" s="138" t="s">
        <v>101</v>
      </c>
      <c r="Q178" s="74" t="s">
        <v>160</v>
      </c>
      <c r="R178" s="139">
        <v>0</v>
      </c>
      <c r="S178" s="139">
        <v>1</v>
      </c>
      <c r="T178" s="139">
        <v>0</v>
      </c>
      <c r="U178" s="139">
        <v>0</v>
      </c>
      <c r="V178" s="139">
        <v>0</v>
      </c>
      <c r="W178" s="139">
        <v>0</v>
      </c>
      <c r="X178" s="77"/>
      <c r="Y178" s="77"/>
      <c r="Z178" s="78"/>
    </row>
    <row r="179" spans="1:26" s="13" customFormat="1" ht="88.5" customHeight="1" x14ac:dyDescent="0.25">
      <c r="A179" s="222"/>
      <c r="B179" s="201"/>
      <c r="C179" s="198"/>
      <c r="D179" s="198"/>
      <c r="E179" s="185"/>
      <c r="F179" s="49" t="s">
        <v>80</v>
      </c>
      <c r="G179" s="34">
        <f>H179+I179+N179+J179+K179+L179+M179</f>
        <v>20000</v>
      </c>
      <c r="H179" s="34">
        <v>0</v>
      </c>
      <c r="I179" s="76">
        <v>0</v>
      </c>
      <c r="J179" s="76">
        <v>20000</v>
      </c>
      <c r="K179" s="76">
        <v>0</v>
      </c>
      <c r="L179" s="76">
        <v>0</v>
      </c>
      <c r="M179" s="76">
        <v>0</v>
      </c>
      <c r="N179" s="76">
        <v>0</v>
      </c>
      <c r="O179" s="321" t="s">
        <v>100</v>
      </c>
      <c r="P179" s="124"/>
      <c r="Q179" s="124"/>
      <c r="R179" s="124"/>
      <c r="S179" s="140"/>
      <c r="T179" s="124"/>
      <c r="U179" s="124"/>
      <c r="V179" s="124"/>
      <c r="W179" s="124"/>
      <c r="X179" s="77"/>
      <c r="Y179" s="77"/>
      <c r="Z179" s="78"/>
    </row>
    <row r="180" spans="1:26" s="13" customFormat="1" ht="49.5" customHeight="1" x14ac:dyDescent="0.25">
      <c r="A180" s="222"/>
      <c r="B180" s="201"/>
      <c r="C180" s="198"/>
      <c r="D180" s="198"/>
      <c r="E180" s="185"/>
      <c r="F180" s="49" t="s">
        <v>65</v>
      </c>
      <c r="G180" s="34">
        <f t="shared" ref="G180:G182" si="161">H180+I180+N180+J180+K180+L180+M180</f>
        <v>0</v>
      </c>
      <c r="H180" s="35">
        <v>0</v>
      </c>
      <c r="I180" s="68">
        <v>0</v>
      </c>
      <c r="J180" s="68">
        <v>0</v>
      </c>
      <c r="K180" s="68">
        <v>0</v>
      </c>
      <c r="L180" s="68">
        <v>0</v>
      </c>
      <c r="M180" s="68">
        <v>0</v>
      </c>
      <c r="N180" s="68">
        <v>0</v>
      </c>
      <c r="O180" s="322"/>
      <c r="P180" s="124"/>
      <c r="Q180" s="124"/>
      <c r="R180" s="124"/>
      <c r="S180" s="124"/>
      <c r="T180" s="124"/>
      <c r="U180" s="124"/>
      <c r="V180" s="124"/>
      <c r="W180" s="124"/>
      <c r="X180" s="77"/>
      <c r="Y180" s="77"/>
      <c r="Z180" s="78"/>
    </row>
    <row r="181" spans="1:26" s="13" customFormat="1" ht="50.45" customHeight="1" x14ac:dyDescent="0.25">
      <c r="A181" s="222"/>
      <c r="B181" s="201"/>
      <c r="C181" s="198"/>
      <c r="D181" s="198"/>
      <c r="E181" s="185"/>
      <c r="F181" s="49" t="s">
        <v>66</v>
      </c>
      <c r="G181" s="34">
        <f t="shared" si="161"/>
        <v>0</v>
      </c>
      <c r="H181" s="35">
        <v>0</v>
      </c>
      <c r="I181" s="68">
        <v>0</v>
      </c>
      <c r="J181" s="68">
        <v>0</v>
      </c>
      <c r="K181" s="68">
        <v>0</v>
      </c>
      <c r="L181" s="68">
        <v>0</v>
      </c>
      <c r="M181" s="68">
        <v>0</v>
      </c>
      <c r="N181" s="68">
        <v>0</v>
      </c>
      <c r="O181" s="322"/>
      <c r="P181" s="124"/>
      <c r="Q181" s="124"/>
      <c r="R181" s="124"/>
      <c r="S181" s="124"/>
      <c r="T181" s="124"/>
      <c r="U181" s="124"/>
      <c r="V181" s="124"/>
      <c r="W181" s="124"/>
      <c r="X181" s="77"/>
      <c r="Y181" s="77"/>
      <c r="Z181" s="78"/>
    </row>
    <row r="182" spans="1:26" s="13" customFormat="1" ht="41.25" customHeight="1" x14ac:dyDescent="0.25">
      <c r="A182" s="223"/>
      <c r="B182" s="202"/>
      <c r="C182" s="199"/>
      <c r="D182" s="199"/>
      <c r="E182" s="186"/>
      <c r="F182" s="49" t="s">
        <v>67</v>
      </c>
      <c r="G182" s="34">
        <f t="shared" si="161"/>
        <v>0</v>
      </c>
      <c r="H182" s="35">
        <v>0</v>
      </c>
      <c r="I182" s="68">
        <v>0</v>
      </c>
      <c r="J182" s="68">
        <v>0</v>
      </c>
      <c r="K182" s="68">
        <v>0</v>
      </c>
      <c r="L182" s="68">
        <v>0</v>
      </c>
      <c r="M182" s="68">
        <v>0</v>
      </c>
      <c r="N182" s="68">
        <v>0</v>
      </c>
      <c r="O182" s="323"/>
      <c r="P182" s="124"/>
      <c r="Q182" s="124"/>
      <c r="R182" s="124"/>
      <c r="S182" s="124"/>
      <c r="T182" s="124"/>
      <c r="U182" s="124"/>
      <c r="V182" s="124"/>
      <c r="W182" s="124"/>
      <c r="X182" s="77"/>
      <c r="Y182" s="77"/>
      <c r="Z182" s="78"/>
    </row>
    <row r="183" spans="1:26" s="13" customFormat="1" ht="18.75" customHeight="1" x14ac:dyDescent="0.25">
      <c r="A183" s="221" t="s">
        <v>40</v>
      </c>
      <c r="B183" s="200" t="s">
        <v>39</v>
      </c>
      <c r="C183" s="228" t="s">
        <v>86</v>
      </c>
      <c r="D183" s="228" t="s">
        <v>193</v>
      </c>
      <c r="E183" s="184" t="s">
        <v>21</v>
      </c>
      <c r="F183" s="49" t="s">
        <v>8</v>
      </c>
      <c r="G183" s="34">
        <f>H183+I183+N183+J183+K183+L183</f>
        <v>213094</v>
      </c>
      <c r="H183" s="34">
        <f t="shared" ref="H183:I183" si="162">H184+H185+H186+H187</f>
        <v>66615</v>
      </c>
      <c r="I183" s="76">
        <f t="shared" si="162"/>
        <v>20660</v>
      </c>
      <c r="J183" s="76">
        <f t="shared" ref="J183:L183" si="163">J184+J185+J186+J187</f>
        <v>39819</v>
      </c>
      <c r="K183" s="76">
        <f t="shared" si="163"/>
        <v>38000</v>
      </c>
      <c r="L183" s="76">
        <f t="shared" si="163"/>
        <v>48000</v>
      </c>
      <c r="M183" s="76">
        <f t="shared" ref="M183:N183" si="164">M184+M185+M186+M187</f>
        <v>0</v>
      </c>
      <c r="N183" s="76">
        <f t="shared" si="164"/>
        <v>0</v>
      </c>
      <c r="O183" s="321" t="s">
        <v>50</v>
      </c>
      <c r="P183" s="138" t="s">
        <v>48</v>
      </c>
      <c r="Q183" s="138"/>
      <c r="R183" s="138"/>
      <c r="S183" s="138"/>
      <c r="T183" s="138"/>
      <c r="U183" s="138"/>
      <c r="V183" s="138"/>
      <c r="W183" s="138"/>
      <c r="X183" s="77"/>
      <c r="Y183" s="77"/>
      <c r="Z183" s="78"/>
    </row>
    <row r="184" spans="1:26" s="13" customFormat="1" ht="82.5" customHeight="1" x14ac:dyDescent="0.25">
      <c r="A184" s="222"/>
      <c r="B184" s="201"/>
      <c r="C184" s="198"/>
      <c r="D184" s="198"/>
      <c r="E184" s="185"/>
      <c r="F184" s="49" t="s">
        <v>80</v>
      </c>
      <c r="G184" s="34">
        <f>H184+I184+N184+J184+K184+L184</f>
        <v>213094</v>
      </c>
      <c r="H184" s="34">
        <v>66615</v>
      </c>
      <c r="I184" s="76">
        <v>20660</v>
      </c>
      <c r="J184" s="76">
        <v>39819</v>
      </c>
      <c r="K184" s="76">
        <v>38000</v>
      </c>
      <c r="L184" s="76">
        <v>48000</v>
      </c>
      <c r="M184" s="76">
        <v>0</v>
      </c>
      <c r="N184" s="76">
        <v>0</v>
      </c>
      <c r="O184" s="322"/>
      <c r="P184" s="124"/>
      <c r="Q184" s="141">
        <v>2</v>
      </c>
      <c r="R184" s="141">
        <v>2</v>
      </c>
      <c r="S184" s="141">
        <v>2</v>
      </c>
      <c r="T184" s="141">
        <v>2</v>
      </c>
      <c r="U184" s="141">
        <v>2</v>
      </c>
      <c r="V184" s="141">
        <v>2</v>
      </c>
      <c r="W184" s="141">
        <v>2</v>
      </c>
      <c r="X184" s="77"/>
      <c r="Y184" s="77"/>
      <c r="Z184" s="78"/>
    </row>
    <row r="185" spans="1:26" s="13" customFormat="1" ht="51.75" customHeight="1" x14ac:dyDescent="0.25">
      <c r="A185" s="222"/>
      <c r="B185" s="201"/>
      <c r="C185" s="198"/>
      <c r="D185" s="198"/>
      <c r="E185" s="185"/>
      <c r="F185" s="49" t="s">
        <v>65</v>
      </c>
      <c r="G185" s="34">
        <f t="shared" ref="G185:G187" si="165">H185+I185+N185+J185+K185+L185</f>
        <v>0</v>
      </c>
      <c r="H185" s="35">
        <v>0</v>
      </c>
      <c r="I185" s="68">
        <v>0</v>
      </c>
      <c r="J185" s="68">
        <v>0</v>
      </c>
      <c r="K185" s="68">
        <v>0</v>
      </c>
      <c r="L185" s="68">
        <v>0</v>
      </c>
      <c r="M185" s="68">
        <v>0</v>
      </c>
      <c r="N185" s="68">
        <v>0</v>
      </c>
      <c r="O185" s="322"/>
      <c r="P185" s="124"/>
      <c r="Q185" s="124"/>
      <c r="R185" s="124"/>
      <c r="S185" s="124"/>
      <c r="T185" s="124"/>
      <c r="U185" s="124"/>
      <c r="V185" s="124"/>
      <c r="W185" s="124"/>
      <c r="X185" s="77"/>
      <c r="Y185" s="77"/>
      <c r="Z185" s="78"/>
    </row>
    <row r="186" spans="1:26" s="13" customFormat="1" ht="54" customHeight="1" x14ac:dyDescent="0.25">
      <c r="A186" s="222"/>
      <c r="B186" s="201"/>
      <c r="C186" s="198"/>
      <c r="D186" s="198"/>
      <c r="E186" s="185"/>
      <c r="F186" s="49" t="s">
        <v>66</v>
      </c>
      <c r="G186" s="34">
        <f t="shared" si="165"/>
        <v>0</v>
      </c>
      <c r="H186" s="35">
        <v>0</v>
      </c>
      <c r="I186" s="68">
        <v>0</v>
      </c>
      <c r="J186" s="68">
        <v>0</v>
      </c>
      <c r="K186" s="68">
        <v>0</v>
      </c>
      <c r="L186" s="68">
        <v>0</v>
      </c>
      <c r="M186" s="68">
        <v>0</v>
      </c>
      <c r="N186" s="68">
        <v>0</v>
      </c>
      <c r="O186" s="322"/>
      <c r="P186" s="124"/>
      <c r="Q186" s="124"/>
      <c r="R186" s="124"/>
      <c r="S186" s="124"/>
      <c r="T186" s="124"/>
      <c r="U186" s="124"/>
      <c r="V186" s="124"/>
      <c r="W186" s="124"/>
      <c r="X186" s="77"/>
      <c r="Y186" s="77"/>
      <c r="Z186" s="78"/>
    </row>
    <row r="187" spans="1:26" s="13" customFormat="1" ht="39" customHeight="1" x14ac:dyDescent="0.25">
      <c r="A187" s="223"/>
      <c r="B187" s="202"/>
      <c r="C187" s="199"/>
      <c r="D187" s="199"/>
      <c r="E187" s="186"/>
      <c r="F187" s="49" t="s">
        <v>67</v>
      </c>
      <c r="G187" s="34">
        <f t="shared" si="165"/>
        <v>0</v>
      </c>
      <c r="H187" s="35">
        <v>0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323"/>
      <c r="P187" s="124"/>
      <c r="Q187" s="124"/>
      <c r="R187" s="142"/>
      <c r="S187" s="124"/>
      <c r="T187" s="124"/>
      <c r="U187" s="124"/>
      <c r="V187" s="124"/>
      <c r="W187" s="124"/>
      <c r="X187" s="77"/>
      <c r="Y187" s="77"/>
      <c r="Z187" s="78"/>
    </row>
    <row r="188" spans="1:26" s="13" customFormat="1" ht="24" customHeight="1" x14ac:dyDescent="0.25">
      <c r="A188" s="221" t="s">
        <v>77</v>
      </c>
      <c r="B188" s="200" t="s">
        <v>76</v>
      </c>
      <c r="C188" s="228" t="s">
        <v>86</v>
      </c>
      <c r="D188" s="228" t="s">
        <v>193</v>
      </c>
      <c r="E188" s="184" t="s">
        <v>21</v>
      </c>
      <c r="F188" s="49" t="s">
        <v>8</v>
      </c>
      <c r="G188" s="34">
        <f>G189+G190+G191+G192</f>
        <v>2081.64</v>
      </c>
      <c r="H188" s="34">
        <f t="shared" ref="H188:I188" si="166">H189+H190+H191+H192</f>
        <v>0</v>
      </c>
      <c r="I188" s="76">
        <f t="shared" si="166"/>
        <v>0</v>
      </c>
      <c r="J188" s="76">
        <f t="shared" ref="J188:L188" si="167">J189+J190+J191+J192</f>
        <v>0</v>
      </c>
      <c r="K188" s="76">
        <f t="shared" si="167"/>
        <v>0</v>
      </c>
      <c r="L188" s="76">
        <f t="shared" si="167"/>
        <v>0</v>
      </c>
      <c r="M188" s="76">
        <f t="shared" ref="M188:N188" si="168">M189+M190+M191+M192</f>
        <v>1040.82</v>
      </c>
      <c r="N188" s="76">
        <f t="shared" si="168"/>
        <v>1040.82</v>
      </c>
      <c r="O188" s="187" t="s">
        <v>78</v>
      </c>
      <c r="P188" s="200" t="s">
        <v>79</v>
      </c>
      <c r="Q188" s="218">
        <v>0</v>
      </c>
      <c r="R188" s="218">
        <v>0</v>
      </c>
      <c r="S188" s="218">
        <v>0</v>
      </c>
      <c r="T188" s="218">
        <v>0</v>
      </c>
      <c r="U188" s="218">
        <v>0</v>
      </c>
      <c r="V188" s="218">
        <v>1</v>
      </c>
      <c r="W188" s="218">
        <v>1</v>
      </c>
      <c r="X188" s="77"/>
      <c r="Y188" s="77"/>
      <c r="Z188" s="78"/>
    </row>
    <row r="189" spans="1:26" s="13" customFormat="1" ht="83.25" customHeight="1" x14ac:dyDescent="0.25">
      <c r="A189" s="222"/>
      <c r="B189" s="201"/>
      <c r="C189" s="198"/>
      <c r="D189" s="198"/>
      <c r="E189" s="185"/>
      <c r="F189" s="49" t="s">
        <v>80</v>
      </c>
      <c r="G189" s="34">
        <f>H189+I189+N189+J189+K189+L189+M189</f>
        <v>2081.64</v>
      </c>
      <c r="H189" s="35">
        <v>0</v>
      </c>
      <c r="I189" s="68">
        <v>0</v>
      </c>
      <c r="J189" s="68">
        <v>0</v>
      </c>
      <c r="K189" s="68">
        <v>0</v>
      </c>
      <c r="L189" s="68">
        <v>0</v>
      </c>
      <c r="M189" s="68">
        <v>1040.82</v>
      </c>
      <c r="N189" s="68">
        <v>1040.82</v>
      </c>
      <c r="O189" s="188"/>
      <c r="P189" s="201"/>
      <c r="Q189" s="219"/>
      <c r="R189" s="219"/>
      <c r="S189" s="219"/>
      <c r="T189" s="219"/>
      <c r="U189" s="219"/>
      <c r="V189" s="219"/>
      <c r="W189" s="219"/>
      <c r="X189" s="77"/>
      <c r="Y189" s="77"/>
      <c r="Z189" s="78"/>
    </row>
    <row r="190" spans="1:26" s="13" customFormat="1" ht="57" customHeight="1" x14ac:dyDescent="0.25">
      <c r="A190" s="222"/>
      <c r="B190" s="201"/>
      <c r="C190" s="198"/>
      <c r="D190" s="198"/>
      <c r="E190" s="185"/>
      <c r="F190" s="49" t="s">
        <v>65</v>
      </c>
      <c r="G190" s="34">
        <f t="shared" ref="G190:G192" si="169">H190+I190+N190+J190+K190+L190+M190</f>
        <v>0</v>
      </c>
      <c r="H190" s="35">
        <v>0</v>
      </c>
      <c r="I190" s="68">
        <v>0</v>
      </c>
      <c r="J190" s="68">
        <v>0</v>
      </c>
      <c r="K190" s="68">
        <v>0</v>
      </c>
      <c r="L190" s="68">
        <v>0</v>
      </c>
      <c r="M190" s="68">
        <v>0</v>
      </c>
      <c r="N190" s="68">
        <v>0</v>
      </c>
      <c r="O190" s="188"/>
      <c r="P190" s="201"/>
      <c r="Q190" s="219"/>
      <c r="R190" s="219"/>
      <c r="S190" s="219"/>
      <c r="T190" s="219"/>
      <c r="U190" s="219"/>
      <c r="V190" s="219"/>
      <c r="W190" s="219"/>
      <c r="X190" s="77"/>
      <c r="Y190" s="77"/>
      <c r="Z190" s="78"/>
    </row>
    <row r="191" spans="1:26" s="13" customFormat="1" ht="53.25" customHeight="1" x14ac:dyDescent="0.25">
      <c r="A191" s="222"/>
      <c r="B191" s="201"/>
      <c r="C191" s="198"/>
      <c r="D191" s="198"/>
      <c r="E191" s="185"/>
      <c r="F191" s="49" t="s">
        <v>66</v>
      </c>
      <c r="G191" s="34">
        <f t="shared" si="169"/>
        <v>0</v>
      </c>
      <c r="H191" s="35">
        <v>0</v>
      </c>
      <c r="I191" s="68">
        <v>0</v>
      </c>
      <c r="J191" s="68">
        <v>0</v>
      </c>
      <c r="K191" s="68">
        <v>0</v>
      </c>
      <c r="L191" s="68">
        <v>0</v>
      </c>
      <c r="M191" s="68">
        <v>0</v>
      </c>
      <c r="N191" s="68">
        <v>0</v>
      </c>
      <c r="O191" s="188"/>
      <c r="P191" s="201"/>
      <c r="Q191" s="219"/>
      <c r="R191" s="219"/>
      <c r="S191" s="219"/>
      <c r="T191" s="219"/>
      <c r="U191" s="219"/>
      <c r="V191" s="219"/>
      <c r="W191" s="219"/>
      <c r="X191" s="77"/>
      <c r="Y191" s="77"/>
      <c r="Z191" s="78"/>
    </row>
    <row r="192" spans="1:26" s="13" customFormat="1" ht="32.25" customHeight="1" x14ac:dyDescent="0.25">
      <c r="A192" s="223"/>
      <c r="B192" s="202"/>
      <c r="C192" s="199"/>
      <c r="D192" s="199"/>
      <c r="E192" s="186"/>
      <c r="F192" s="49" t="s">
        <v>67</v>
      </c>
      <c r="G192" s="34">
        <f t="shared" si="169"/>
        <v>0</v>
      </c>
      <c r="H192" s="35">
        <v>0</v>
      </c>
      <c r="I192" s="68">
        <v>0</v>
      </c>
      <c r="J192" s="68">
        <v>0</v>
      </c>
      <c r="K192" s="68">
        <v>0</v>
      </c>
      <c r="L192" s="68">
        <v>0</v>
      </c>
      <c r="M192" s="68">
        <v>0</v>
      </c>
      <c r="N192" s="68">
        <v>0</v>
      </c>
      <c r="O192" s="189"/>
      <c r="P192" s="202"/>
      <c r="Q192" s="220"/>
      <c r="R192" s="220"/>
      <c r="S192" s="220"/>
      <c r="T192" s="220"/>
      <c r="U192" s="220"/>
      <c r="V192" s="220"/>
      <c r="W192" s="220"/>
      <c r="X192" s="77"/>
      <c r="Y192" s="77"/>
      <c r="Z192" s="78"/>
    </row>
    <row r="193" spans="1:26" s="13" customFormat="1" ht="24" customHeight="1" x14ac:dyDescent="0.25">
      <c r="A193" s="221" t="s">
        <v>95</v>
      </c>
      <c r="B193" s="200" t="s">
        <v>129</v>
      </c>
      <c r="C193" s="228" t="s">
        <v>86</v>
      </c>
      <c r="D193" s="228" t="s">
        <v>193</v>
      </c>
      <c r="E193" s="184" t="s">
        <v>21</v>
      </c>
      <c r="F193" s="49" t="s">
        <v>8</v>
      </c>
      <c r="G193" s="34">
        <f t="shared" ref="G193:H193" si="170">G194+G195+G196+G197</f>
        <v>40000</v>
      </c>
      <c r="H193" s="34">
        <f t="shared" si="170"/>
        <v>0</v>
      </c>
      <c r="I193" s="76">
        <v>0</v>
      </c>
      <c r="J193" s="76">
        <f t="shared" ref="J193:L193" si="171">J194+J195+J196+J197</f>
        <v>10000</v>
      </c>
      <c r="K193" s="76">
        <f t="shared" si="171"/>
        <v>10000</v>
      </c>
      <c r="L193" s="76">
        <f t="shared" si="171"/>
        <v>10000</v>
      </c>
      <c r="M193" s="76">
        <f t="shared" ref="M193:N193" si="172">M194+M195+M196+M197</f>
        <v>10000</v>
      </c>
      <c r="N193" s="76">
        <f t="shared" si="172"/>
        <v>0</v>
      </c>
      <c r="O193" s="187" t="s">
        <v>91</v>
      </c>
      <c r="P193" s="200" t="s">
        <v>79</v>
      </c>
      <c r="Q193" s="218">
        <v>0</v>
      </c>
      <c r="R193" s="218">
        <v>0</v>
      </c>
      <c r="S193" s="218">
        <v>1</v>
      </c>
      <c r="T193" s="218">
        <v>1</v>
      </c>
      <c r="U193" s="218">
        <v>1</v>
      </c>
      <c r="V193" s="218">
        <v>1</v>
      </c>
      <c r="W193" s="218">
        <v>0</v>
      </c>
      <c r="X193" s="77"/>
      <c r="Y193" s="77"/>
      <c r="Z193" s="78"/>
    </row>
    <row r="194" spans="1:26" s="13" customFormat="1" ht="85.5" customHeight="1" x14ac:dyDescent="0.25">
      <c r="A194" s="222"/>
      <c r="B194" s="201"/>
      <c r="C194" s="198"/>
      <c r="D194" s="198"/>
      <c r="E194" s="185"/>
      <c r="F194" s="49" t="s">
        <v>80</v>
      </c>
      <c r="G194" s="34">
        <f>H194+I194+N194+J194+K194+L194+M194</f>
        <v>40000</v>
      </c>
      <c r="H194" s="35">
        <v>0</v>
      </c>
      <c r="I194" s="68">
        <v>0</v>
      </c>
      <c r="J194" s="68">
        <v>10000</v>
      </c>
      <c r="K194" s="68">
        <v>10000</v>
      </c>
      <c r="L194" s="68">
        <v>10000</v>
      </c>
      <c r="M194" s="68">
        <v>10000</v>
      </c>
      <c r="N194" s="68">
        <v>0</v>
      </c>
      <c r="O194" s="188"/>
      <c r="P194" s="201"/>
      <c r="Q194" s="219"/>
      <c r="R194" s="219"/>
      <c r="S194" s="219"/>
      <c r="T194" s="219"/>
      <c r="U194" s="219"/>
      <c r="V194" s="219"/>
      <c r="W194" s="219"/>
      <c r="X194" s="77"/>
      <c r="Y194" s="77"/>
      <c r="Z194" s="78"/>
    </row>
    <row r="195" spans="1:26" s="13" customFormat="1" ht="50.25" customHeight="1" x14ac:dyDescent="0.25">
      <c r="A195" s="222"/>
      <c r="B195" s="201"/>
      <c r="C195" s="198"/>
      <c r="D195" s="198"/>
      <c r="E195" s="185"/>
      <c r="F195" s="49" t="s">
        <v>65</v>
      </c>
      <c r="G195" s="34">
        <f t="shared" ref="G195:G197" si="173">H195+I195+N195+J195+K195+L195+M195</f>
        <v>0</v>
      </c>
      <c r="H195" s="35">
        <v>0</v>
      </c>
      <c r="I195" s="68">
        <v>0</v>
      </c>
      <c r="J195" s="68">
        <v>0</v>
      </c>
      <c r="K195" s="68">
        <v>0</v>
      </c>
      <c r="L195" s="68">
        <v>0</v>
      </c>
      <c r="M195" s="68">
        <v>0</v>
      </c>
      <c r="N195" s="68">
        <v>0</v>
      </c>
      <c r="O195" s="188"/>
      <c r="P195" s="201"/>
      <c r="Q195" s="219"/>
      <c r="R195" s="219"/>
      <c r="S195" s="219"/>
      <c r="T195" s="219"/>
      <c r="U195" s="219"/>
      <c r="V195" s="219"/>
      <c r="W195" s="219"/>
      <c r="X195" s="77"/>
      <c r="Y195" s="77"/>
      <c r="Z195" s="78"/>
    </row>
    <row r="196" spans="1:26" s="13" customFormat="1" ht="53.25" customHeight="1" x14ac:dyDescent="0.25">
      <c r="A196" s="222"/>
      <c r="B196" s="201"/>
      <c r="C196" s="198"/>
      <c r="D196" s="198"/>
      <c r="E196" s="185"/>
      <c r="F196" s="49" t="s">
        <v>66</v>
      </c>
      <c r="G196" s="34">
        <f t="shared" si="173"/>
        <v>0</v>
      </c>
      <c r="H196" s="35">
        <v>0</v>
      </c>
      <c r="I196" s="68">
        <v>0</v>
      </c>
      <c r="J196" s="68">
        <v>0</v>
      </c>
      <c r="K196" s="68">
        <v>0</v>
      </c>
      <c r="L196" s="68">
        <v>0</v>
      </c>
      <c r="M196" s="68">
        <v>0</v>
      </c>
      <c r="N196" s="68">
        <v>0</v>
      </c>
      <c r="O196" s="188"/>
      <c r="P196" s="201"/>
      <c r="Q196" s="219"/>
      <c r="R196" s="219"/>
      <c r="S196" s="219"/>
      <c r="T196" s="219"/>
      <c r="U196" s="219"/>
      <c r="V196" s="219"/>
      <c r="W196" s="219"/>
      <c r="X196" s="77"/>
      <c r="Y196" s="77"/>
      <c r="Z196" s="78"/>
    </row>
    <row r="197" spans="1:26" s="13" customFormat="1" ht="32.25" customHeight="1" x14ac:dyDescent="0.25">
      <c r="A197" s="223"/>
      <c r="B197" s="202"/>
      <c r="C197" s="199"/>
      <c r="D197" s="199"/>
      <c r="E197" s="186"/>
      <c r="F197" s="49" t="s">
        <v>67</v>
      </c>
      <c r="G197" s="34">
        <f t="shared" si="173"/>
        <v>0</v>
      </c>
      <c r="H197" s="35">
        <v>0</v>
      </c>
      <c r="I197" s="68">
        <v>0</v>
      </c>
      <c r="J197" s="68">
        <v>0</v>
      </c>
      <c r="K197" s="68">
        <v>0</v>
      </c>
      <c r="L197" s="68">
        <v>0</v>
      </c>
      <c r="M197" s="68">
        <v>0</v>
      </c>
      <c r="N197" s="68">
        <v>0</v>
      </c>
      <c r="O197" s="189"/>
      <c r="P197" s="202"/>
      <c r="Q197" s="220"/>
      <c r="R197" s="220"/>
      <c r="S197" s="220"/>
      <c r="T197" s="220"/>
      <c r="U197" s="220"/>
      <c r="V197" s="220"/>
      <c r="W197" s="220"/>
      <c r="X197" s="77"/>
      <c r="Y197" s="77"/>
      <c r="Z197" s="78"/>
    </row>
    <row r="198" spans="1:26" s="23" customFormat="1" ht="15.75" customHeight="1" x14ac:dyDescent="0.25">
      <c r="A198" s="203" t="s">
        <v>81</v>
      </c>
      <c r="B198" s="215" t="s">
        <v>93</v>
      </c>
      <c r="C198" s="209" t="s">
        <v>86</v>
      </c>
      <c r="D198" s="209" t="s">
        <v>193</v>
      </c>
      <c r="E198" s="206" t="s">
        <v>21</v>
      </c>
      <c r="F198" s="5" t="s">
        <v>8</v>
      </c>
      <c r="G198" s="33">
        <f>G199+G200+G201+G202</f>
        <v>27412441.73</v>
      </c>
      <c r="H198" s="33">
        <f>H199+H200+H201+H202</f>
        <v>11479226.5</v>
      </c>
      <c r="I198" s="56">
        <f t="shared" ref="I198" si="174">I199+I200+I201+I202</f>
        <v>5000000</v>
      </c>
      <c r="J198" s="56">
        <f>J199+J200+J201+J202</f>
        <v>8531097.8800000008</v>
      </c>
      <c r="K198" s="56">
        <f t="shared" ref="K198:L198" si="175">K199+K200+K201+K202</f>
        <v>2402117.35</v>
      </c>
      <c r="L198" s="56">
        <f t="shared" si="175"/>
        <v>0</v>
      </c>
      <c r="M198" s="56">
        <f t="shared" ref="M198:N198" si="176">M199+M200+M201+M202</f>
        <v>0</v>
      </c>
      <c r="N198" s="56">
        <f t="shared" si="176"/>
        <v>0</v>
      </c>
      <c r="O198" s="212" t="s">
        <v>14</v>
      </c>
      <c r="P198" s="215" t="s">
        <v>14</v>
      </c>
      <c r="Q198" s="215" t="s">
        <v>14</v>
      </c>
      <c r="R198" s="200" t="s">
        <v>14</v>
      </c>
      <c r="S198" s="200" t="s">
        <v>14</v>
      </c>
      <c r="T198" s="200" t="s">
        <v>14</v>
      </c>
      <c r="U198" s="200" t="s">
        <v>14</v>
      </c>
      <c r="V198" s="200" t="s">
        <v>14</v>
      </c>
      <c r="W198" s="200" t="s">
        <v>14</v>
      </c>
      <c r="X198" s="77"/>
      <c r="Y198" s="77"/>
      <c r="Z198" s="77"/>
    </row>
    <row r="199" spans="1:26" s="23" customFormat="1" ht="120.75" customHeight="1" x14ac:dyDescent="0.25">
      <c r="A199" s="204"/>
      <c r="B199" s="216"/>
      <c r="C199" s="210"/>
      <c r="D199" s="210"/>
      <c r="E199" s="207"/>
      <c r="F199" s="5" t="s">
        <v>80</v>
      </c>
      <c r="G199" s="33">
        <f>H199+I199+N199+J199+K199+L199+M199</f>
        <v>448248.83999999997</v>
      </c>
      <c r="H199" s="36">
        <f>H241+H235+H204+H209+H215+H230+H220+H225+H247+H257</f>
        <v>229584.53</v>
      </c>
      <c r="I199" s="143">
        <f t="shared" ref="I199:N199" si="177">I241+I235+I204+I209+I215+I230+I220+I225+I247+I257</f>
        <v>0</v>
      </c>
      <c r="J199" s="143">
        <f>J241+J235+J204+J209+J215+J230+J220+J225+J247+J257+J252</f>
        <v>170621.96</v>
      </c>
      <c r="K199" s="143">
        <f t="shared" si="177"/>
        <v>48042.35</v>
      </c>
      <c r="L199" s="143">
        <f t="shared" si="177"/>
        <v>0</v>
      </c>
      <c r="M199" s="143">
        <f t="shared" ref="M199" si="178">M241+M235+M204+M209+M215+M230+M220+M225+M247+M257</f>
        <v>0</v>
      </c>
      <c r="N199" s="143">
        <f t="shared" si="177"/>
        <v>0</v>
      </c>
      <c r="O199" s="213"/>
      <c r="P199" s="216"/>
      <c r="Q199" s="216"/>
      <c r="R199" s="201"/>
      <c r="S199" s="201"/>
      <c r="T199" s="201"/>
      <c r="U199" s="201"/>
      <c r="V199" s="201"/>
      <c r="W199" s="201"/>
      <c r="X199" s="77"/>
      <c r="Y199" s="77"/>
      <c r="Z199" s="77"/>
    </row>
    <row r="200" spans="1:26" s="23" customFormat="1" ht="73.5" customHeight="1" x14ac:dyDescent="0.25">
      <c r="A200" s="204"/>
      <c r="B200" s="216"/>
      <c r="C200" s="210"/>
      <c r="D200" s="210"/>
      <c r="E200" s="207"/>
      <c r="F200" s="5" t="s">
        <v>65</v>
      </c>
      <c r="G200" s="33">
        <f t="shared" ref="G200:G202" si="179">H200+I200+N200+J200+K200+L200+M200</f>
        <v>26964192.890000001</v>
      </c>
      <c r="H200" s="36">
        <f t="shared" ref="H200:N200" si="180">H242+H236+H205+H210+H216+H231+H221+H226+H248+H258</f>
        <v>11249641.970000001</v>
      </c>
      <c r="I200" s="143">
        <f t="shared" si="180"/>
        <v>5000000</v>
      </c>
      <c r="J200" s="143">
        <f t="shared" ref="J200:J202" si="181">J242+J236+J205+J210+J216+J231+J221+J226+J248+J258+J253</f>
        <v>8360475.9199999999</v>
      </c>
      <c r="K200" s="143">
        <f t="shared" si="180"/>
        <v>2354075</v>
      </c>
      <c r="L200" s="143">
        <f t="shared" si="180"/>
        <v>0</v>
      </c>
      <c r="M200" s="143">
        <f t="shared" ref="M200" si="182">M242+M236+M205+M210+M216+M231+M221+M226+M248+M258</f>
        <v>0</v>
      </c>
      <c r="N200" s="143">
        <f t="shared" si="180"/>
        <v>0</v>
      </c>
      <c r="O200" s="213"/>
      <c r="P200" s="216"/>
      <c r="Q200" s="216"/>
      <c r="R200" s="201"/>
      <c r="S200" s="201"/>
      <c r="T200" s="201"/>
      <c r="U200" s="201"/>
      <c r="V200" s="201"/>
      <c r="W200" s="201"/>
      <c r="X200" s="77"/>
      <c r="Y200" s="77"/>
      <c r="Z200" s="77"/>
    </row>
    <row r="201" spans="1:26" s="23" customFormat="1" ht="69.75" customHeight="1" x14ac:dyDescent="0.25">
      <c r="A201" s="204"/>
      <c r="B201" s="216"/>
      <c r="C201" s="210"/>
      <c r="D201" s="210"/>
      <c r="E201" s="207"/>
      <c r="F201" s="5" t="s">
        <v>66</v>
      </c>
      <c r="G201" s="33">
        <f t="shared" si="179"/>
        <v>0</v>
      </c>
      <c r="H201" s="36">
        <f t="shared" ref="H201:N201" si="183">H243+H237+H206+H211+H217+H232+H222+H227+H249+H259</f>
        <v>0</v>
      </c>
      <c r="I201" s="143">
        <f t="shared" si="183"/>
        <v>0</v>
      </c>
      <c r="J201" s="143">
        <f t="shared" si="181"/>
        <v>0</v>
      </c>
      <c r="K201" s="143">
        <f t="shared" si="183"/>
        <v>0</v>
      </c>
      <c r="L201" s="143">
        <f t="shared" si="183"/>
        <v>0</v>
      </c>
      <c r="M201" s="143">
        <f t="shared" ref="M201" si="184">M243+M237+M206+M211+M217+M232+M222+M227+M249+M259</f>
        <v>0</v>
      </c>
      <c r="N201" s="143">
        <f t="shared" si="183"/>
        <v>0</v>
      </c>
      <c r="O201" s="213"/>
      <c r="P201" s="216"/>
      <c r="Q201" s="216"/>
      <c r="R201" s="201"/>
      <c r="S201" s="201"/>
      <c r="T201" s="201"/>
      <c r="U201" s="201"/>
      <c r="V201" s="201"/>
      <c r="W201" s="201"/>
      <c r="X201" s="77"/>
      <c r="Y201" s="77"/>
      <c r="Z201" s="77"/>
    </row>
    <row r="202" spans="1:26" s="23" customFormat="1" ht="36" customHeight="1" x14ac:dyDescent="0.25">
      <c r="A202" s="205"/>
      <c r="B202" s="217"/>
      <c r="C202" s="211"/>
      <c r="D202" s="211"/>
      <c r="E202" s="208"/>
      <c r="F202" s="5" t="s">
        <v>67</v>
      </c>
      <c r="G202" s="33">
        <f t="shared" si="179"/>
        <v>0</v>
      </c>
      <c r="H202" s="36">
        <f t="shared" ref="H202:N202" si="185">H244+H238+H207+H212+H218+H233+H223+H228+H250+H260</f>
        <v>0</v>
      </c>
      <c r="I202" s="143">
        <f t="shared" si="185"/>
        <v>0</v>
      </c>
      <c r="J202" s="143">
        <f t="shared" si="181"/>
        <v>0</v>
      </c>
      <c r="K202" s="143">
        <f t="shared" si="185"/>
        <v>0</v>
      </c>
      <c r="L202" s="143">
        <f t="shared" si="185"/>
        <v>0</v>
      </c>
      <c r="M202" s="143">
        <f t="shared" ref="M202" si="186">M244+M238+M207+M212+M218+M233+M223+M228+M250+M260</f>
        <v>0</v>
      </c>
      <c r="N202" s="143">
        <f t="shared" si="185"/>
        <v>0</v>
      </c>
      <c r="O202" s="214"/>
      <c r="P202" s="217"/>
      <c r="Q202" s="217"/>
      <c r="R202" s="202"/>
      <c r="S202" s="202"/>
      <c r="T202" s="202"/>
      <c r="U202" s="202"/>
      <c r="V202" s="202"/>
      <c r="W202" s="202"/>
      <c r="X202" s="77"/>
      <c r="Y202" s="77"/>
      <c r="Z202" s="77"/>
    </row>
    <row r="203" spans="1:26" s="13" customFormat="1" ht="34.5" hidden="1" customHeight="1" x14ac:dyDescent="0.25">
      <c r="A203" s="45" t="s">
        <v>96</v>
      </c>
      <c r="B203" s="200" t="s">
        <v>94</v>
      </c>
      <c r="C203" s="46" t="s">
        <v>86</v>
      </c>
      <c r="D203" s="46" t="s">
        <v>111</v>
      </c>
      <c r="E203" s="184" t="s">
        <v>21</v>
      </c>
      <c r="F203" s="49" t="s">
        <v>8</v>
      </c>
      <c r="G203" s="34">
        <f>G204+G205+G206+G207</f>
        <v>0</v>
      </c>
      <c r="H203" s="34">
        <f t="shared" ref="H203:I203" si="187">H204+H205+H206+H207</f>
        <v>0</v>
      </c>
      <c r="I203" s="76">
        <f t="shared" si="187"/>
        <v>0</v>
      </c>
      <c r="J203" s="76">
        <f t="shared" ref="J203:L203" si="188">J204+J205+J206+J207</f>
        <v>0</v>
      </c>
      <c r="K203" s="76">
        <f t="shared" si="188"/>
        <v>0</v>
      </c>
      <c r="L203" s="76">
        <f t="shared" si="188"/>
        <v>0</v>
      </c>
      <c r="M203" s="76">
        <f t="shared" ref="M203:N203" si="189">M204+M205+M206+M207</f>
        <v>0</v>
      </c>
      <c r="N203" s="76">
        <f t="shared" si="189"/>
        <v>0</v>
      </c>
      <c r="O203" s="187" t="s">
        <v>97</v>
      </c>
      <c r="P203" s="190" t="s">
        <v>72</v>
      </c>
      <c r="Q203" s="190"/>
      <c r="R203" s="190"/>
      <c r="S203" s="190"/>
      <c r="T203" s="190"/>
      <c r="U203" s="190"/>
      <c r="V203" s="190"/>
      <c r="W203" s="190"/>
      <c r="X203" s="77"/>
      <c r="Y203" s="77"/>
      <c r="Z203" s="78"/>
    </row>
    <row r="204" spans="1:26" s="13" customFormat="1" ht="34.5" hidden="1" customHeight="1" x14ac:dyDescent="0.25">
      <c r="A204" s="41"/>
      <c r="B204" s="201"/>
      <c r="C204" s="43"/>
      <c r="D204" s="43"/>
      <c r="E204" s="185"/>
      <c r="F204" s="49" t="s">
        <v>80</v>
      </c>
      <c r="G204" s="34">
        <f>H204+I204+N204</f>
        <v>0</v>
      </c>
      <c r="H204" s="35"/>
      <c r="I204" s="68"/>
      <c r="J204" s="68"/>
      <c r="K204" s="68"/>
      <c r="L204" s="68"/>
      <c r="M204" s="68"/>
      <c r="N204" s="68"/>
      <c r="O204" s="189"/>
      <c r="P204" s="192"/>
      <c r="Q204" s="192"/>
      <c r="R204" s="192"/>
      <c r="S204" s="192"/>
      <c r="T204" s="192"/>
      <c r="U204" s="192"/>
      <c r="V204" s="192"/>
      <c r="W204" s="192"/>
      <c r="X204" s="77"/>
      <c r="Y204" s="77"/>
      <c r="Z204" s="78"/>
    </row>
    <row r="205" spans="1:26" s="13" customFormat="1" ht="34.5" hidden="1" customHeight="1" x14ac:dyDescent="0.25">
      <c r="A205" s="41"/>
      <c r="B205" s="124"/>
      <c r="C205" s="43"/>
      <c r="D205" s="43"/>
      <c r="E205" s="185"/>
      <c r="F205" s="49" t="s">
        <v>65</v>
      </c>
      <c r="G205" s="34">
        <f>H205+I205+N205</f>
        <v>0</v>
      </c>
      <c r="H205" s="35"/>
      <c r="I205" s="68"/>
      <c r="J205" s="68"/>
      <c r="K205" s="68"/>
      <c r="L205" s="68"/>
      <c r="M205" s="68"/>
      <c r="N205" s="68"/>
      <c r="O205" s="130" t="s">
        <v>98</v>
      </c>
      <c r="P205" s="144" t="s">
        <v>72</v>
      </c>
      <c r="Q205" s="144"/>
      <c r="R205" s="144"/>
      <c r="S205" s="144"/>
      <c r="T205" s="144"/>
      <c r="U205" s="144"/>
      <c r="V205" s="144"/>
      <c r="W205" s="144"/>
      <c r="X205" s="77"/>
      <c r="Y205" s="77"/>
      <c r="Z205" s="78"/>
    </row>
    <row r="206" spans="1:26" s="13" customFormat="1" ht="34.5" hidden="1" customHeight="1" x14ac:dyDescent="0.25">
      <c r="A206" s="41"/>
      <c r="B206" s="124"/>
      <c r="C206" s="43"/>
      <c r="D206" s="43"/>
      <c r="E206" s="186"/>
      <c r="F206" s="49" t="s">
        <v>66</v>
      </c>
      <c r="G206" s="34">
        <f>H206+I206+N206</f>
        <v>0</v>
      </c>
      <c r="H206" s="35"/>
      <c r="I206" s="68"/>
      <c r="J206" s="68"/>
      <c r="K206" s="68"/>
      <c r="L206" s="68"/>
      <c r="M206" s="68"/>
      <c r="N206" s="68"/>
      <c r="O206" s="107"/>
      <c r="P206" s="144"/>
      <c r="Q206" s="144"/>
      <c r="R206" s="144"/>
      <c r="S206" s="144"/>
      <c r="T206" s="144"/>
      <c r="U206" s="144"/>
      <c r="V206" s="144"/>
      <c r="W206" s="144"/>
      <c r="X206" s="77"/>
      <c r="Y206" s="77"/>
      <c r="Z206" s="78"/>
    </row>
    <row r="207" spans="1:26" s="23" customFormat="1" ht="34.5" hidden="1" customHeight="1" x14ac:dyDescent="0.25">
      <c r="A207" s="41"/>
      <c r="B207" s="124"/>
      <c r="C207" s="43"/>
      <c r="D207" s="43"/>
      <c r="E207" s="40"/>
      <c r="F207" s="49" t="s">
        <v>67</v>
      </c>
      <c r="G207" s="33">
        <f>H207+I207+N207</f>
        <v>0</v>
      </c>
      <c r="H207" s="36"/>
      <c r="I207" s="143"/>
      <c r="J207" s="143"/>
      <c r="K207" s="143"/>
      <c r="L207" s="143"/>
      <c r="M207" s="143"/>
      <c r="N207" s="143"/>
      <c r="O207" s="145"/>
      <c r="P207" s="144"/>
      <c r="Q207" s="144"/>
      <c r="R207" s="144"/>
      <c r="S207" s="144"/>
      <c r="T207" s="144"/>
      <c r="U207" s="144"/>
      <c r="V207" s="144"/>
      <c r="W207" s="144"/>
      <c r="X207" s="77"/>
      <c r="Y207" s="77"/>
      <c r="Z207" s="77"/>
    </row>
    <row r="208" spans="1:26" s="13" customFormat="1" ht="34.5" hidden="1" customHeight="1" x14ac:dyDescent="0.25">
      <c r="A208" s="45" t="s">
        <v>103</v>
      </c>
      <c r="B208" s="200" t="s">
        <v>107</v>
      </c>
      <c r="C208" s="46" t="s">
        <v>86</v>
      </c>
      <c r="D208" s="46" t="s">
        <v>111</v>
      </c>
      <c r="E208" s="184" t="s">
        <v>21</v>
      </c>
      <c r="F208" s="49" t="s">
        <v>8</v>
      </c>
      <c r="G208" s="34">
        <f>G209+G210+G211+G212+G213</f>
        <v>0</v>
      </c>
      <c r="H208" s="34">
        <f>H209+H210+H211+H212</f>
        <v>0</v>
      </c>
      <c r="I208" s="76">
        <f t="shared" ref="I208" si="190">I209+I210+I211+I212</f>
        <v>0</v>
      </c>
      <c r="J208" s="76">
        <f t="shared" ref="J208:L208" si="191">J209+J210+J211+J212</f>
        <v>0</v>
      </c>
      <c r="K208" s="76">
        <f t="shared" si="191"/>
        <v>0</v>
      </c>
      <c r="L208" s="76">
        <f t="shared" si="191"/>
        <v>0</v>
      </c>
      <c r="M208" s="76">
        <f t="shared" ref="M208:N208" si="192">M209+M210+M211+M212</f>
        <v>0</v>
      </c>
      <c r="N208" s="76">
        <f t="shared" si="192"/>
        <v>0</v>
      </c>
      <c r="O208" s="187" t="s">
        <v>108</v>
      </c>
      <c r="P208" s="190" t="s">
        <v>72</v>
      </c>
      <c r="Q208" s="190"/>
      <c r="R208" s="190"/>
      <c r="S208" s="190"/>
      <c r="T208" s="190"/>
      <c r="U208" s="190"/>
      <c r="V208" s="190"/>
      <c r="W208" s="190"/>
      <c r="X208" s="77"/>
      <c r="Y208" s="77"/>
      <c r="Z208" s="78"/>
    </row>
    <row r="209" spans="1:26" s="13" customFormat="1" ht="34.5" hidden="1" customHeight="1" x14ac:dyDescent="0.25">
      <c r="A209" s="196"/>
      <c r="B209" s="201"/>
      <c r="C209" s="43"/>
      <c r="D209" s="198"/>
      <c r="E209" s="185"/>
      <c r="F209" s="49" t="s">
        <v>80</v>
      </c>
      <c r="G209" s="34">
        <f>H209+I209+N209</f>
        <v>0</v>
      </c>
      <c r="H209" s="35"/>
      <c r="I209" s="68"/>
      <c r="J209" s="68"/>
      <c r="K209" s="68"/>
      <c r="L209" s="68"/>
      <c r="M209" s="68"/>
      <c r="N209" s="68"/>
      <c r="O209" s="188"/>
      <c r="P209" s="191"/>
      <c r="Q209" s="191"/>
      <c r="R209" s="191"/>
      <c r="S209" s="191"/>
      <c r="T209" s="191"/>
      <c r="U209" s="191"/>
      <c r="V209" s="191"/>
      <c r="W209" s="191"/>
      <c r="X209" s="77"/>
      <c r="Y209" s="77"/>
      <c r="Z209" s="78"/>
    </row>
    <row r="210" spans="1:26" s="13" customFormat="1" ht="34.5" hidden="1" customHeight="1" x14ac:dyDescent="0.25">
      <c r="A210" s="196"/>
      <c r="B210" s="201"/>
      <c r="C210" s="198"/>
      <c r="D210" s="198"/>
      <c r="E210" s="185"/>
      <c r="F210" s="49" t="s">
        <v>65</v>
      </c>
      <c r="G210" s="34">
        <f>H210+I210+N210</f>
        <v>0</v>
      </c>
      <c r="H210" s="35"/>
      <c r="I210" s="68"/>
      <c r="J210" s="68"/>
      <c r="K210" s="68"/>
      <c r="L210" s="68"/>
      <c r="M210" s="68"/>
      <c r="N210" s="68"/>
      <c r="O210" s="188"/>
      <c r="P210" s="191"/>
      <c r="Q210" s="191"/>
      <c r="R210" s="191"/>
      <c r="S210" s="191"/>
      <c r="T210" s="191"/>
      <c r="U210" s="191"/>
      <c r="V210" s="191"/>
      <c r="W210" s="191"/>
      <c r="X210" s="77"/>
      <c r="Y210" s="77"/>
      <c r="Z210" s="78"/>
    </row>
    <row r="211" spans="1:26" s="13" customFormat="1" ht="47.25" hidden="1" x14ac:dyDescent="0.25">
      <c r="A211" s="196"/>
      <c r="B211" s="201"/>
      <c r="C211" s="198"/>
      <c r="D211" s="198"/>
      <c r="E211" s="186"/>
      <c r="F211" s="49" t="s">
        <v>66</v>
      </c>
      <c r="G211" s="34">
        <f>H211+I211+N211</f>
        <v>0</v>
      </c>
      <c r="H211" s="35"/>
      <c r="I211" s="68"/>
      <c r="J211" s="68"/>
      <c r="K211" s="68"/>
      <c r="L211" s="68"/>
      <c r="M211" s="68"/>
      <c r="N211" s="68"/>
      <c r="O211" s="188"/>
      <c r="P211" s="191"/>
      <c r="Q211" s="191"/>
      <c r="R211" s="191"/>
      <c r="S211" s="191"/>
      <c r="T211" s="191"/>
      <c r="U211" s="191"/>
      <c r="V211" s="191"/>
      <c r="W211" s="191"/>
      <c r="X211" s="77"/>
      <c r="Y211" s="77"/>
      <c r="Z211" s="78"/>
    </row>
    <row r="212" spans="1:26" s="13" customFormat="1" ht="31.5" hidden="1" x14ac:dyDescent="0.25">
      <c r="A212" s="196"/>
      <c r="B212" s="201"/>
      <c r="C212" s="198"/>
      <c r="D212" s="198"/>
      <c r="E212" s="1"/>
      <c r="F212" s="49" t="s">
        <v>67</v>
      </c>
      <c r="G212" s="34">
        <f>H212+I212+N212</f>
        <v>0</v>
      </c>
      <c r="H212" s="35"/>
      <c r="I212" s="68"/>
      <c r="J212" s="68"/>
      <c r="K212" s="68"/>
      <c r="L212" s="68"/>
      <c r="M212" s="68"/>
      <c r="N212" s="68"/>
      <c r="O212" s="188"/>
      <c r="P212" s="192"/>
      <c r="Q212" s="192"/>
      <c r="R212" s="192"/>
      <c r="S212" s="192"/>
      <c r="T212" s="192"/>
      <c r="U212" s="192"/>
      <c r="V212" s="192"/>
      <c r="W212" s="192"/>
      <c r="X212" s="77"/>
      <c r="Y212" s="77"/>
      <c r="Z212" s="78"/>
    </row>
    <row r="213" spans="1:26" s="13" customFormat="1" ht="34.5" hidden="1" customHeight="1" x14ac:dyDescent="0.25">
      <c r="A213" s="197"/>
      <c r="B213" s="202"/>
      <c r="C213" s="199"/>
      <c r="D213" s="199"/>
      <c r="E213" s="3"/>
      <c r="F213" s="49" t="s">
        <v>67</v>
      </c>
      <c r="G213" s="34">
        <f>H213+I213+N213</f>
        <v>0</v>
      </c>
      <c r="H213" s="35"/>
      <c r="I213" s="68"/>
      <c r="J213" s="68"/>
      <c r="K213" s="68"/>
      <c r="L213" s="68"/>
      <c r="M213" s="68"/>
      <c r="N213" s="68"/>
      <c r="O213" s="189"/>
      <c r="P213" s="146"/>
      <c r="Q213" s="146"/>
      <c r="R213" s="146"/>
      <c r="S213" s="146"/>
      <c r="T213" s="146"/>
      <c r="U213" s="146"/>
      <c r="V213" s="146"/>
      <c r="W213" s="146"/>
      <c r="X213" s="77"/>
      <c r="Y213" s="77"/>
      <c r="Z213" s="78"/>
    </row>
    <row r="214" spans="1:26" s="13" customFormat="1" ht="34.5" hidden="1" customHeight="1" x14ac:dyDescent="0.25">
      <c r="A214" s="45" t="s">
        <v>104</v>
      </c>
      <c r="B214" s="200" t="s">
        <v>106</v>
      </c>
      <c r="C214" s="46" t="s">
        <v>86</v>
      </c>
      <c r="D214" s="46" t="s">
        <v>111</v>
      </c>
      <c r="E214" s="184" t="s">
        <v>21</v>
      </c>
      <c r="F214" s="49" t="s">
        <v>8</v>
      </c>
      <c r="G214" s="34">
        <f>G215+G216+G217+G218</f>
        <v>0</v>
      </c>
      <c r="H214" s="34">
        <f>H215+H216+H217+H218</f>
        <v>0</v>
      </c>
      <c r="I214" s="76">
        <f t="shared" ref="I214" si="193">I215+I216+I217+I218</f>
        <v>0</v>
      </c>
      <c r="J214" s="76">
        <f t="shared" ref="J214:L214" si="194">J215+J216+J217+J218</f>
        <v>0</v>
      </c>
      <c r="K214" s="76">
        <f t="shared" si="194"/>
        <v>0</v>
      </c>
      <c r="L214" s="76">
        <f t="shared" si="194"/>
        <v>0</v>
      </c>
      <c r="M214" s="76">
        <f t="shared" ref="M214:N214" si="195">M215+M216+M217+M218</f>
        <v>0</v>
      </c>
      <c r="N214" s="76">
        <f t="shared" si="195"/>
        <v>0</v>
      </c>
      <c r="O214" s="187" t="s">
        <v>105</v>
      </c>
      <c r="P214" s="190" t="s">
        <v>72</v>
      </c>
      <c r="Q214" s="193"/>
      <c r="R214" s="190"/>
      <c r="S214" s="190"/>
      <c r="T214" s="190"/>
      <c r="U214" s="190"/>
      <c r="V214" s="190"/>
      <c r="W214" s="190"/>
      <c r="X214" s="77"/>
      <c r="Y214" s="77"/>
      <c r="Z214" s="78"/>
    </row>
    <row r="215" spans="1:26" s="13" customFormat="1" ht="34.5" hidden="1" customHeight="1" x14ac:dyDescent="0.25">
      <c r="A215" s="41"/>
      <c r="B215" s="201"/>
      <c r="C215" s="43"/>
      <c r="D215" s="43"/>
      <c r="E215" s="185"/>
      <c r="F215" s="49" t="s">
        <v>80</v>
      </c>
      <c r="G215" s="34">
        <f>H215+I215+N215</f>
        <v>0</v>
      </c>
      <c r="H215" s="35"/>
      <c r="I215" s="68"/>
      <c r="J215" s="68"/>
      <c r="K215" s="68"/>
      <c r="L215" s="68"/>
      <c r="M215" s="68"/>
      <c r="N215" s="68"/>
      <c r="O215" s="188"/>
      <c r="P215" s="191"/>
      <c r="Q215" s="194"/>
      <c r="R215" s="191"/>
      <c r="S215" s="191"/>
      <c r="T215" s="191"/>
      <c r="U215" s="191"/>
      <c r="V215" s="191"/>
      <c r="W215" s="191"/>
      <c r="X215" s="77"/>
      <c r="Y215" s="77"/>
      <c r="Z215" s="78"/>
    </row>
    <row r="216" spans="1:26" s="13" customFormat="1" ht="34.5" hidden="1" customHeight="1" x14ac:dyDescent="0.25">
      <c r="A216" s="41"/>
      <c r="B216" s="201"/>
      <c r="C216" s="43"/>
      <c r="D216" s="43"/>
      <c r="E216" s="185"/>
      <c r="F216" s="49" t="s">
        <v>65</v>
      </c>
      <c r="G216" s="34">
        <f>H216+I216+N216</f>
        <v>0</v>
      </c>
      <c r="H216" s="35"/>
      <c r="I216" s="68"/>
      <c r="J216" s="68"/>
      <c r="K216" s="68"/>
      <c r="L216" s="68"/>
      <c r="M216" s="68"/>
      <c r="N216" s="68"/>
      <c r="O216" s="188"/>
      <c r="P216" s="191"/>
      <c r="Q216" s="194"/>
      <c r="R216" s="191"/>
      <c r="S216" s="191"/>
      <c r="T216" s="191"/>
      <c r="U216" s="191"/>
      <c r="V216" s="191"/>
      <c r="W216" s="191"/>
      <c r="X216" s="77"/>
      <c r="Y216" s="77"/>
      <c r="Z216" s="78"/>
    </row>
    <row r="217" spans="1:26" s="13" customFormat="1" ht="47.25" hidden="1" x14ac:dyDescent="0.25">
      <c r="A217" s="41"/>
      <c r="B217" s="201"/>
      <c r="C217" s="43"/>
      <c r="D217" s="43"/>
      <c r="E217" s="185"/>
      <c r="F217" s="49" t="s">
        <v>66</v>
      </c>
      <c r="G217" s="34">
        <f>H217+I217+N217</f>
        <v>0</v>
      </c>
      <c r="H217" s="35"/>
      <c r="I217" s="68"/>
      <c r="J217" s="68"/>
      <c r="K217" s="68"/>
      <c r="L217" s="68"/>
      <c r="M217" s="68"/>
      <c r="N217" s="68"/>
      <c r="O217" s="188"/>
      <c r="P217" s="191"/>
      <c r="Q217" s="194"/>
      <c r="R217" s="191"/>
      <c r="S217" s="191"/>
      <c r="T217" s="191"/>
      <c r="U217" s="191"/>
      <c r="V217" s="191"/>
      <c r="W217" s="191"/>
      <c r="X217" s="77"/>
      <c r="Y217" s="77"/>
      <c r="Z217" s="78"/>
    </row>
    <row r="218" spans="1:26" s="13" customFormat="1" ht="34.5" hidden="1" customHeight="1" x14ac:dyDescent="0.25">
      <c r="A218" s="42"/>
      <c r="B218" s="202"/>
      <c r="C218" s="44"/>
      <c r="D218" s="44"/>
      <c r="E218" s="186"/>
      <c r="F218" s="49" t="s">
        <v>67</v>
      </c>
      <c r="G218" s="34">
        <f>H218+I218+N218</f>
        <v>0</v>
      </c>
      <c r="H218" s="35"/>
      <c r="I218" s="68"/>
      <c r="J218" s="68"/>
      <c r="K218" s="68"/>
      <c r="L218" s="68"/>
      <c r="M218" s="68"/>
      <c r="N218" s="68"/>
      <c r="O218" s="189"/>
      <c r="P218" s="192"/>
      <c r="Q218" s="195"/>
      <c r="R218" s="192"/>
      <c r="S218" s="192"/>
      <c r="T218" s="192"/>
      <c r="U218" s="192"/>
      <c r="V218" s="192"/>
      <c r="W218" s="192"/>
      <c r="X218" s="77"/>
      <c r="Y218" s="77"/>
      <c r="Z218" s="78"/>
    </row>
    <row r="219" spans="1:26" s="13" customFormat="1" ht="15.75" customHeight="1" x14ac:dyDescent="0.25">
      <c r="A219" s="45" t="s">
        <v>114</v>
      </c>
      <c r="B219" s="200" t="s">
        <v>109</v>
      </c>
      <c r="C219" s="46" t="s">
        <v>86</v>
      </c>
      <c r="D219" s="46" t="s">
        <v>193</v>
      </c>
      <c r="E219" s="184" t="s">
        <v>21</v>
      </c>
      <c r="F219" s="49" t="s">
        <v>8</v>
      </c>
      <c r="G219" s="34">
        <f>G220+G221+G222+G223</f>
        <v>2772760.6</v>
      </c>
      <c r="H219" s="34">
        <f>H220+H221+H222+H223</f>
        <v>2772760.6</v>
      </c>
      <c r="I219" s="76">
        <f t="shared" ref="I219:N219" si="196">I220+I221+I222+I223</f>
        <v>0</v>
      </c>
      <c r="J219" s="76">
        <f t="shared" si="196"/>
        <v>0</v>
      </c>
      <c r="K219" s="76">
        <f t="shared" si="196"/>
        <v>0</v>
      </c>
      <c r="L219" s="76">
        <f t="shared" si="196"/>
        <v>0</v>
      </c>
      <c r="M219" s="76">
        <f t="shared" ref="M219" si="197">M220+M221+M222+M223</f>
        <v>0</v>
      </c>
      <c r="N219" s="76">
        <f t="shared" si="196"/>
        <v>0</v>
      </c>
      <c r="O219" s="187" t="s">
        <v>110</v>
      </c>
      <c r="P219" s="190" t="s">
        <v>72</v>
      </c>
      <c r="Q219" s="193">
        <v>1</v>
      </c>
      <c r="R219" s="181">
        <v>0</v>
      </c>
      <c r="S219" s="181">
        <v>0</v>
      </c>
      <c r="T219" s="181">
        <v>0</v>
      </c>
      <c r="U219" s="181">
        <v>0</v>
      </c>
      <c r="V219" s="181">
        <v>0</v>
      </c>
      <c r="W219" s="181">
        <v>0</v>
      </c>
      <c r="X219" s="77"/>
      <c r="Y219" s="77"/>
      <c r="Z219" s="78"/>
    </row>
    <row r="220" spans="1:26" s="13" customFormat="1" ht="83.25" customHeight="1" x14ac:dyDescent="0.25">
      <c r="A220" s="41"/>
      <c r="B220" s="201"/>
      <c r="C220" s="43"/>
      <c r="D220" s="43"/>
      <c r="E220" s="185"/>
      <c r="F220" s="49" t="s">
        <v>80</v>
      </c>
      <c r="G220" s="34">
        <f>H220+I220+N220+J220+K220+L220+M220</f>
        <v>55455.21</v>
      </c>
      <c r="H220" s="35">
        <v>55455.21</v>
      </c>
      <c r="I220" s="68">
        <v>0</v>
      </c>
      <c r="J220" s="68">
        <v>0</v>
      </c>
      <c r="K220" s="68">
        <v>0</v>
      </c>
      <c r="L220" s="68"/>
      <c r="M220" s="68">
        <v>0</v>
      </c>
      <c r="N220" s="68">
        <v>0</v>
      </c>
      <c r="O220" s="188"/>
      <c r="P220" s="191"/>
      <c r="Q220" s="194"/>
      <c r="R220" s="182"/>
      <c r="S220" s="182"/>
      <c r="T220" s="182"/>
      <c r="U220" s="182"/>
      <c r="V220" s="182"/>
      <c r="W220" s="182"/>
      <c r="X220" s="77"/>
      <c r="Y220" s="77"/>
      <c r="Z220" s="78"/>
    </row>
    <row r="221" spans="1:26" s="13" customFormat="1" ht="54.75" customHeight="1" x14ac:dyDescent="0.25">
      <c r="A221" s="41"/>
      <c r="B221" s="201"/>
      <c r="C221" s="43"/>
      <c r="D221" s="43"/>
      <c r="E221" s="185"/>
      <c r="F221" s="49" t="s">
        <v>65</v>
      </c>
      <c r="G221" s="34">
        <f t="shared" ref="G221:G223" si="198">H221+I221+N221+J221+K221+L221+M221</f>
        <v>2717305.39</v>
      </c>
      <c r="H221" s="35">
        <v>2717305.39</v>
      </c>
      <c r="I221" s="68">
        <v>0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188"/>
      <c r="P221" s="191"/>
      <c r="Q221" s="194"/>
      <c r="R221" s="182"/>
      <c r="S221" s="182"/>
      <c r="T221" s="182"/>
      <c r="U221" s="182"/>
      <c r="V221" s="182"/>
      <c r="W221" s="182"/>
      <c r="X221" s="77"/>
      <c r="Y221" s="77"/>
      <c r="Z221" s="78"/>
    </row>
    <row r="222" spans="1:26" s="13" customFormat="1" ht="54.75" customHeight="1" x14ac:dyDescent="0.25">
      <c r="A222" s="41"/>
      <c r="B222" s="201"/>
      <c r="C222" s="43"/>
      <c r="D222" s="43"/>
      <c r="E222" s="185"/>
      <c r="F222" s="49" t="s">
        <v>66</v>
      </c>
      <c r="G222" s="34">
        <f t="shared" si="198"/>
        <v>0</v>
      </c>
      <c r="H222" s="35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188"/>
      <c r="P222" s="191"/>
      <c r="Q222" s="194"/>
      <c r="R222" s="182"/>
      <c r="S222" s="182"/>
      <c r="T222" s="182"/>
      <c r="U222" s="182"/>
      <c r="V222" s="182"/>
      <c r="W222" s="182"/>
      <c r="X222" s="77"/>
      <c r="Y222" s="77"/>
      <c r="Z222" s="78"/>
    </row>
    <row r="223" spans="1:26" s="13" customFormat="1" ht="38.25" customHeight="1" x14ac:dyDescent="0.25">
      <c r="A223" s="42"/>
      <c r="B223" s="202"/>
      <c r="C223" s="44"/>
      <c r="D223" s="44"/>
      <c r="E223" s="186"/>
      <c r="F223" s="49" t="s">
        <v>67</v>
      </c>
      <c r="G223" s="34">
        <f t="shared" si="198"/>
        <v>0</v>
      </c>
      <c r="H223" s="35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189"/>
      <c r="P223" s="192"/>
      <c r="Q223" s="195"/>
      <c r="R223" s="183"/>
      <c r="S223" s="183"/>
      <c r="T223" s="183"/>
      <c r="U223" s="183"/>
      <c r="V223" s="183"/>
      <c r="W223" s="183"/>
      <c r="X223" s="77"/>
      <c r="Y223" s="77"/>
      <c r="Z223" s="78"/>
    </row>
    <row r="224" spans="1:26" s="13" customFormat="1" ht="15.75" customHeight="1" x14ac:dyDescent="0.25">
      <c r="A224" s="45" t="s">
        <v>158</v>
      </c>
      <c r="B224" s="200" t="s">
        <v>140</v>
      </c>
      <c r="C224" s="46" t="s">
        <v>86</v>
      </c>
      <c r="D224" s="46" t="s">
        <v>193</v>
      </c>
      <c r="E224" s="184" t="s">
        <v>21</v>
      </c>
      <c r="F224" s="49" t="s">
        <v>8</v>
      </c>
      <c r="G224" s="34">
        <f>G225+G226+G227+G228</f>
        <v>8706465.9000000004</v>
      </c>
      <c r="H224" s="34">
        <f>H225+H226+H227+H228</f>
        <v>8706465.9000000004</v>
      </c>
      <c r="I224" s="76">
        <f t="shared" ref="I224:N224" si="199">I225+I226+I227+I228</f>
        <v>0</v>
      </c>
      <c r="J224" s="76">
        <f t="shared" si="199"/>
        <v>0</v>
      </c>
      <c r="K224" s="76">
        <f t="shared" si="199"/>
        <v>0</v>
      </c>
      <c r="L224" s="76">
        <f t="shared" si="199"/>
        <v>0</v>
      </c>
      <c r="M224" s="76">
        <f t="shared" ref="M224" si="200">M225+M226+M227+M228</f>
        <v>0</v>
      </c>
      <c r="N224" s="76">
        <f t="shared" si="199"/>
        <v>0</v>
      </c>
      <c r="O224" s="187" t="s">
        <v>141</v>
      </c>
      <c r="P224" s="190" t="s">
        <v>72</v>
      </c>
      <c r="Q224" s="193">
        <v>1</v>
      </c>
      <c r="R224" s="181">
        <v>0</v>
      </c>
      <c r="S224" s="181">
        <v>0</v>
      </c>
      <c r="T224" s="181">
        <v>0</v>
      </c>
      <c r="U224" s="181">
        <v>0</v>
      </c>
      <c r="V224" s="181">
        <v>0</v>
      </c>
      <c r="W224" s="181">
        <v>0</v>
      </c>
      <c r="X224" s="77"/>
      <c r="Y224" s="77"/>
      <c r="Z224" s="78"/>
    </row>
    <row r="225" spans="1:26" s="13" customFormat="1" ht="83.25" customHeight="1" x14ac:dyDescent="0.25">
      <c r="A225" s="41"/>
      <c r="B225" s="201"/>
      <c r="C225" s="43"/>
      <c r="D225" s="43"/>
      <c r="E225" s="185"/>
      <c r="F225" s="49" t="s">
        <v>80</v>
      </c>
      <c r="G225" s="34">
        <f>H225+I225+N225+J225+K225+L225+M225</f>
        <v>174129.32</v>
      </c>
      <c r="H225" s="35">
        <v>174129.32</v>
      </c>
      <c r="I225" s="68">
        <v>0</v>
      </c>
      <c r="J225" s="68">
        <v>0</v>
      </c>
      <c r="K225" s="68">
        <v>0</v>
      </c>
      <c r="L225" s="68">
        <v>0</v>
      </c>
      <c r="M225" s="68">
        <v>0</v>
      </c>
      <c r="N225" s="68">
        <v>0</v>
      </c>
      <c r="O225" s="188"/>
      <c r="P225" s="191"/>
      <c r="Q225" s="194"/>
      <c r="R225" s="182"/>
      <c r="S225" s="182"/>
      <c r="T225" s="182"/>
      <c r="U225" s="182"/>
      <c r="V225" s="182"/>
      <c r="W225" s="182"/>
      <c r="X225" s="77"/>
      <c r="Y225" s="77"/>
      <c r="Z225" s="78"/>
    </row>
    <row r="226" spans="1:26" s="13" customFormat="1" ht="54.75" customHeight="1" x14ac:dyDescent="0.25">
      <c r="A226" s="41"/>
      <c r="B226" s="201"/>
      <c r="C226" s="43"/>
      <c r="D226" s="43"/>
      <c r="E226" s="185"/>
      <c r="F226" s="49" t="s">
        <v>65</v>
      </c>
      <c r="G226" s="34">
        <f t="shared" ref="G226:G228" si="201">H226+I226+N226+J226+K226+L226+M226</f>
        <v>8532336.5800000001</v>
      </c>
      <c r="H226" s="35">
        <v>8532336.5800000001</v>
      </c>
      <c r="I226" s="68">
        <v>0</v>
      </c>
      <c r="J226" s="68">
        <v>0</v>
      </c>
      <c r="K226" s="68">
        <v>0</v>
      </c>
      <c r="L226" s="68">
        <v>0</v>
      </c>
      <c r="M226" s="68">
        <v>0</v>
      </c>
      <c r="N226" s="68">
        <v>0</v>
      </c>
      <c r="O226" s="188"/>
      <c r="P226" s="191"/>
      <c r="Q226" s="194"/>
      <c r="R226" s="182"/>
      <c r="S226" s="182"/>
      <c r="T226" s="182"/>
      <c r="U226" s="182"/>
      <c r="V226" s="182"/>
      <c r="W226" s="182"/>
      <c r="X226" s="77"/>
      <c r="Y226" s="77"/>
      <c r="Z226" s="78"/>
    </row>
    <row r="227" spans="1:26" s="13" customFormat="1" ht="54.75" customHeight="1" x14ac:dyDescent="0.25">
      <c r="A227" s="41"/>
      <c r="B227" s="201"/>
      <c r="C227" s="43"/>
      <c r="D227" s="43"/>
      <c r="E227" s="185"/>
      <c r="F227" s="49" t="s">
        <v>66</v>
      </c>
      <c r="G227" s="34">
        <f t="shared" si="201"/>
        <v>0</v>
      </c>
      <c r="H227" s="35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0</v>
      </c>
      <c r="N227" s="68">
        <v>0</v>
      </c>
      <c r="O227" s="188"/>
      <c r="P227" s="191"/>
      <c r="Q227" s="194"/>
      <c r="R227" s="182"/>
      <c r="S227" s="182"/>
      <c r="T227" s="182"/>
      <c r="U227" s="182"/>
      <c r="V227" s="182"/>
      <c r="W227" s="182"/>
      <c r="X227" s="77"/>
      <c r="Y227" s="77"/>
      <c r="Z227" s="78"/>
    </row>
    <row r="228" spans="1:26" s="13" customFormat="1" ht="38.25" customHeight="1" x14ac:dyDescent="0.25">
      <c r="A228" s="42"/>
      <c r="B228" s="202"/>
      <c r="C228" s="44"/>
      <c r="D228" s="44"/>
      <c r="E228" s="186"/>
      <c r="F228" s="49" t="s">
        <v>67</v>
      </c>
      <c r="G228" s="34">
        <f t="shared" si="201"/>
        <v>0</v>
      </c>
      <c r="H228" s="35">
        <v>0</v>
      </c>
      <c r="I228" s="68">
        <v>0</v>
      </c>
      <c r="J228" s="68">
        <v>0</v>
      </c>
      <c r="K228" s="68">
        <v>0</v>
      </c>
      <c r="L228" s="68">
        <v>0</v>
      </c>
      <c r="M228" s="68">
        <v>0</v>
      </c>
      <c r="N228" s="68">
        <v>0</v>
      </c>
      <c r="O228" s="189"/>
      <c r="P228" s="192"/>
      <c r="Q228" s="195"/>
      <c r="R228" s="183"/>
      <c r="S228" s="183"/>
      <c r="T228" s="183"/>
      <c r="U228" s="183"/>
      <c r="V228" s="183"/>
      <c r="W228" s="183"/>
      <c r="X228" s="77"/>
      <c r="Y228" s="77"/>
      <c r="Z228" s="78"/>
    </row>
    <row r="229" spans="1:26" s="13" customFormat="1" ht="19.5" customHeight="1" x14ac:dyDescent="0.25">
      <c r="A229" s="45" t="s">
        <v>162</v>
      </c>
      <c r="B229" s="200" t="s">
        <v>163</v>
      </c>
      <c r="C229" s="46" t="s">
        <v>153</v>
      </c>
      <c r="D229" s="46" t="s">
        <v>193</v>
      </c>
      <c r="E229" s="184" t="s">
        <v>21</v>
      </c>
      <c r="F229" s="49" t="s">
        <v>8</v>
      </c>
      <c r="G229" s="34">
        <f>G230+G231+G232+G233</f>
        <v>5000000</v>
      </c>
      <c r="H229" s="34">
        <f>H230+H231+H232+H233</f>
        <v>0</v>
      </c>
      <c r="I229" s="76">
        <f t="shared" ref="I229" si="202">I230+I231+I232+I233</f>
        <v>5000000</v>
      </c>
      <c r="J229" s="76">
        <f t="shared" ref="J229:L229" si="203">J230+J231+J232+J233</f>
        <v>0</v>
      </c>
      <c r="K229" s="76">
        <f t="shared" si="203"/>
        <v>0</v>
      </c>
      <c r="L229" s="76">
        <f t="shared" si="203"/>
        <v>0</v>
      </c>
      <c r="M229" s="76">
        <f t="shared" ref="M229:N229" si="204">M230+M231+M232+M233</f>
        <v>0</v>
      </c>
      <c r="N229" s="76">
        <f t="shared" si="204"/>
        <v>0</v>
      </c>
      <c r="O229" s="187" t="s">
        <v>164</v>
      </c>
      <c r="P229" s="190" t="s">
        <v>72</v>
      </c>
      <c r="Q229" s="193">
        <v>0</v>
      </c>
      <c r="R229" s="181">
        <v>1</v>
      </c>
      <c r="S229" s="181">
        <v>0</v>
      </c>
      <c r="T229" s="181">
        <v>0</v>
      </c>
      <c r="U229" s="181">
        <v>0</v>
      </c>
      <c r="V229" s="181">
        <v>0</v>
      </c>
      <c r="W229" s="181">
        <v>0</v>
      </c>
      <c r="X229" s="77"/>
      <c r="Y229" s="77"/>
      <c r="Z229" s="78"/>
    </row>
    <row r="230" spans="1:26" s="13" customFormat="1" ht="84.75" customHeight="1" x14ac:dyDescent="0.25">
      <c r="A230" s="41"/>
      <c r="B230" s="201"/>
      <c r="C230" s="43"/>
      <c r="D230" s="43"/>
      <c r="E230" s="185"/>
      <c r="F230" s="49" t="s">
        <v>80</v>
      </c>
      <c r="G230" s="34">
        <f>H230+I230+N230+J230+K230+L230+M230</f>
        <v>0</v>
      </c>
      <c r="H230" s="35">
        <v>0</v>
      </c>
      <c r="I230" s="68">
        <v>0</v>
      </c>
      <c r="J230" s="68">
        <v>0</v>
      </c>
      <c r="K230" s="68">
        <v>0</v>
      </c>
      <c r="L230" s="68">
        <v>0</v>
      </c>
      <c r="M230" s="68">
        <v>0</v>
      </c>
      <c r="N230" s="68">
        <v>0</v>
      </c>
      <c r="O230" s="188"/>
      <c r="P230" s="191"/>
      <c r="Q230" s="194"/>
      <c r="R230" s="182"/>
      <c r="S230" s="182"/>
      <c r="T230" s="182"/>
      <c r="U230" s="182"/>
      <c r="V230" s="182"/>
      <c r="W230" s="182"/>
      <c r="X230" s="77"/>
      <c r="Y230" s="77"/>
      <c r="Z230" s="78"/>
    </row>
    <row r="231" spans="1:26" s="13" customFormat="1" ht="54.75" customHeight="1" x14ac:dyDescent="0.25">
      <c r="A231" s="41"/>
      <c r="B231" s="201"/>
      <c r="C231" s="43"/>
      <c r="D231" s="43"/>
      <c r="E231" s="185"/>
      <c r="F231" s="49" t="s">
        <v>65</v>
      </c>
      <c r="G231" s="34">
        <f t="shared" ref="G231:G233" si="205">H231+I231+N231+J231+K231+L231+M231</f>
        <v>5000000</v>
      </c>
      <c r="H231" s="35">
        <v>0</v>
      </c>
      <c r="I231" s="68">
        <v>5000000</v>
      </c>
      <c r="J231" s="68">
        <v>0</v>
      </c>
      <c r="K231" s="68">
        <v>0</v>
      </c>
      <c r="L231" s="68">
        <v>0</v>
      </c>
      <c r="M231" s="68">
        <v>0</v>
      </c>
      <c r="N231" s="68">
        <v>0</v>
      </c>
      <c r="O231" s="188"/>
      <c r="P231" s="191"/>
      <c r="Q231" s="194"/>
      <c r="R231" s="182"/>
      <c r="S231" s="182"/>
      <c r="T231" s="182"/>
      <c r="U231" s="182"/>
      <c r="V231" s="182"/>
      <c r="W231" s="182"/>
      <c r="X231" s="77"/>
      <c r="Y231" s="77"/>
      <c r="Z231" s="78"/>
    </row>
    <row r="232" spans="1:26" s="13" customFormat="1" ht="54.75" customHeight="1" x14ac:dyDescent="0.25">
      <c r="A232" s="41"/>
      <c r="B232" s="201"/>
      <c r="C232" s="43"/>
      <c r="D232" s="43"/>
      <c r="E232" s="185"/>
      <c r="F232" s="49" t="s">
        <v>66</v>
      </c>
      <c r="G232" s="34">
        <f t="shared" si="205"/>
        <v>0</v>
      </c>
      <c r="H232" s="35">
        <v>0</v>
      </c>
      <c r="I232" s="68">
        <v>0</v>
      </c>
      <c r="J232" s="68">
        <v>0</v>
      </c>
      <c r="K232" s="68">
        <v>0</v>
      </c>
      <c r="L232" s="68">
        <v>0</v>
      </c>
      <c r="M232" s="68">
        <v>0</v>
      </c>
      <c r="N232" s="68">
        <v>0</v>
      </c>
      <c r="O232" s="188"/>
      <c r="P232" s="191"/>
      <c r="Q232" s="194"/>
      <c r="R232" s="182"/>
      <c r="S232" s="182"/>
      <c r="T232" s="182"/>
      <c r="U232" s="182"/>
      <c r="V232" s="182"/>
      <c r="W232" s="182"/>
      <c r="X232" s="77"/>
      <c r="Y232" s="77"/>
      <c r="Z232" s="78"/>
    </row>
    <row r="233" spans="1:26" s="13" customFormat="1" ht="38.25" customHeight="1" x14ac:dyDescent="0.25">
      <c r="A233" s="42"/>
      <c r="B233" s="202"/>
      <c r="C233" s="44"/>
      <c r="D233" s="44"/>
      <c r="E233" s="186"/>
      <c r="F233" s="49" t="s">
        <v>67</v>
      </c>
      <c r="G233" s="34">
        <f t="shared" si="205"/>
        <v>0</v>
      </c>
      <c r="H233" s="35">
        <v>0</v>
      </c>
      <c r="I233" s="68">
        <v>0</v>
      </c>
      <c r="J233" s="68">
        <v>0</v>
      </c>
      <c r="K233" s="68">
        <v>0</v>
      </c>
      <c r="L233" s="68">
        <v>0</v>
      </c>
      <c r="M233" s="68">
        <v>0</v>
      </c>
      <c r="N233" s="68">
        <v>0</v>
      </c>
      <c r="O233" s="189"/>
      <c r="P233" s="192"/>
      <c r="Q233" s="195"/>
      <c r="R233" s="183"/>
      <c r="S233" s="183"/>
      <c r="T233" s="183"/>
      <c r="U233" s="183"/>
      <c r="V233" s="183"/>
      <c r="W233" s="183"/>
      <c r="X233" s="77"/>
      <c r="Y233" s="77"/>
      <c r="Z233" s="78"/>
    </row>
    <row r="234" spans="1:26" s="13" customFormat="1" ht="15.75" hidden="1" customHeight="1" x14ac:dyDescent="0.25">
      <c r="A234" s="45"/>
      <c r="B234" s="200"/>
      <c r="C234" s="46"/>
      <c r="D234" s="46"/>
      <c r="E234" s="184"/>
      <c r="F234" s="49"/>
      <c r="G234" s="34"/>
      <c r="H234" s="34"/>
      <c r="I234" s="76"/>
      <c r="J234" s="76"/>
      <c r="K234" s="76"/>
      <c r="L234" s="76"/>
      <c r="M234" s="76"/>
      <c r="N234" s="76"/>
      <c r="O234" s="187"/>
      <c r="P234" s="190"/>
      <c r="Q234" s="190"/>
      <c r="R234" s="190"/>
      <c r="S234" s="190"/>
      <c r="T234" s="190"/>
      <c r="U234" s="190"/>
      <c r="V234" s="190"/>
      <c r="W234" s="190"/>
      <c r="X234" s="77"/>
      <c r="Y234" s="77"/>
      <c r="Z234" s="78"/>
    </row>
    <row r="235" spans="1:26" s="13" customFormat="1" ht="85.5" hidden="1" customHeight="1" x14ac:dyDescent="0.25">
      <c r="A235" s="41"/>
      <c r="B235" s="201"/>
      <c r="C235" s="43"/>
      <c r="D235" s="43"/>
      <c r="E235" s="185"/>
      <c r="F235" s="49"/>
      <c r="G235" s="34"/>
      <c r="H235" s="35"/>
      <c r="I235" s="68"/>
      <c r="J235" s="68"/>
      <c r="K235" s="68"/>
      <c r="L235" s="68"/>
      <c r="M235" s="68"/>
      <c r="N235" s="68"/>
      <c r="O235" s="188"/>
      <c r="P235" s="191"/>
      <c r="Q235" s="191"/>
      <c r="R235" s="191"/>
      <c r="S235" s="191"/>
      <c r="T235" s="191"/>
      <c r="U235" s="191"/>
      <c r="V235" s="191"/>
      <c r="W235" s="191"/>
      <c r="X235" s="77"/>
      <c r="Y235" s="77"/>
      <c r="Z235" s="78"/>
    </row>
    <row r="236" spans="1:26" s="13" customFormat="1" ht="54.75" hidden="1" customHeight="1" x14ac:dyDescent="0.25">
      <c r="A236" s="41"/>
      <c r="B236" s="201"/>
      <c r="C236" s="43"/>
      <c r="D236" s="43"/>
      <c r="E236" s="185"/>
      <c r="F236" s="49"/>
      <c r="G236" s="34"/>
      <c r="H236" s="35"/>
      <c r="I236" s="68"/>
      <c r="J236" s="68"/>
      <c r="K236" s="68"/>
      <c r="L236" s="68"/>
      <c r="M236" s="68"/>
      <c r="N236" s="68"/>
      <c r="O236" s="188"/>
      <c r="P236" s="191"/>
      <c r="Q236" s="191"/>
      <c r="R236" s="191"/>
      <c r="S236" s="191"/>
      <c r="T236" s="191"/>
      <c r="U236" s="191"/>
      <c r="V236" s="191"/>
      <c r="W236" s="191"/>
      <c r="X236" s="77"/>
      <c r="Y236" s="77"/>
      <c r="Z236" s="78"/>
    </row>
    <row r="237" spans="1:26" s="13" customFormat="1" ht="16.5" hidden="1" customHeight="1" x14ac:dyDescent="0.25">
      <c r="A237" s="41"/>
      <c r="B237" s="201"/>
      <c r="C237" s="43"/>
      <c r="D237" s="43"/>
      <c r="E237" s="185"/>
      <c r="F237" s="49"/>
      <c r="G237" s="34"/>
      <c r="H237" s="35"/>
      <c r="I237" s="68"/>
      <c r="J237" s="68"/>
      <c r="K237" s="68"/>
      <c r="L237" s="68"/>
      <c r="M237" s="68"/>
      <c r="N237" s="68"/>
      <c r="O237" s="188"/>
      <c r="P237" s="191"/>
      <c r="Q237" s="191"/>
      <c r="R237" s="191"/>
      <c r="S237" s="191"/>
      <c r="T237" s="191"/>
      <c r="U237" s="191"/>
      <c r="V237" s="191"/>
      <c r="W237" s="191"/>
      <c r="X237" s="77"/>
      <c r="Y237" s="77"/>
      <c r="Z237" s="78"/>
    </row>
    <row r="238" spans="1:26" s="13" customFormat="1" ht="15.75" hidden="1" customHeight="1" x14ac:dyDescent="0.25">
      <c r="A238" s="41"/>
      <c r="B238" s="201"/>
      <c r="C238" s="43"/>
      <c r="D238" s="43"/>
      <c r="E238" s="185"/>
      <c r="F238" s="49"/>
      <c r="G238" s="34"/>
      <c r="H238" s="35"/>
      <c r="I238" s="68"/>
      <c r="J238" s="68"/>
      <c r="K238" s="68"/>
      <c r="L238" s="68"/>
      <c r="M238" s="68"/>
      <c r="N238" s="68"/>
      <c r="O238" s="188"/>
      <c r="P238" s="191"/>
      <c r="Q238" s="191"/>
      <c r="R238" s="191"/>
      <c r="S238" s="191"/>
      <c r="T238" s="191"/>
      <c r="U238" s="191"/>
      <c r="V238" s="191"/>
      <c r="W238" s="191"/>
      <c r="X238" s="77"/>
      <c r="Y238" s="77"/>
      <c r="Z238" s="78"/>
    </row>
    <row r="239" spans="1:26" s="13" customFormat="1" ht="38.25" hidden="1" customHeight="1" x14ac:dyDescent="0.25">
      <c r="A239" s="42"/>
      <c r="B239" s="202"/>
      <c r="C239" s="44"/>
      <c r="D239" s="44"/>
      <c r="E239" s="186"/>
      <c r="F239" s="49"/>
      <c r="G239" s="34"/>
      <c r="H239" s="35"/>
      <c r="I239" s="68"/>
      <c r="J239" s="68"/>
      <c r="K239" s="68"/>
      <c r="L239" s="68"/>
      <c r="M239" s="68"/>
      <c r="N239" s="68"/>
      <c r="O239" s="189"/>
      <c r="P239" s="192"/>
      <c r="Q239" s="192"/>
      <c r="R239" s="192"/>
      <c r="S239" s="192"/>
      <c r="T239" s="192"/>
      <c r="U239" s="192"/>
      <c r="V239" s="192"/>
      <c r="W239" s="192"/>
      <c r="X239" s="77"/>
      <c r="Y239" s="77"/>
      <c r="Z239" s="78"/>
    </row>
    <row r="240" spans="1:26" s="13" customFormat="1" ht="15.75" hidden="1" customHeight="1" x14ac:dyDescent="0.25">
      <c r="A240" s="45"/>
      <c r="B240" s="200"/>
      <c r="C240" s="46"/>
      <c r="D240" s="46"/>
      <c r="E240" s="184"/>
      <c r="F240" s="49"/>
      <c r="G240" s="34" t="e">
        <f t="shared" ref="G240" si="206">G241+G242+G243+G244+G245</f>
        <v>#REF!</v>
      </c>
      <c r="H240" s="34">
        <f t="shared" ref="H240:I240" si="207">H241+H242+H243+H244+H245</f>
        <v>0</v>
      </c>
      <c r="I240" s="76">
        <f t="shared" si="207"/>
        <v>0</v>
      </c>
      <c r="J240" s="76">
        <f t="shared" ref="J240:L240" si="208">J241+J242+J243+J244+J245</f>
        <v>0</v>
      </c>
      <c r="K240" s="76">
        <f t="shared" si="208"/>
        <v>0</v>
      </c>
      <c r="L240" s="76">
        <f t="shared" si="208"/>
        <v>0</v>
      </c>
      <c r="M240" s="76">
        <f t="shared" ref="M240:N240" si="209">M241+M242+M243+M244+M245</f>
        <v>0</v>
      </c>
      <c r="N240" s="76">
        <f t="shared" si="209"/>
        <v>0</v>
      </c>
      <c r="O240" s="187"/>
      <c r="P240" s="131"/>
      <c r="Q240" s="131"/>
      <c r="R240" s="131"/>
      <c r="S240" s="131"/>
      <c r="T240" s="131"/>
      <c r="U240" s="131"/>
      <c r="V240" s="131"/>
      <c r="W240" s="131"/>
      <c r="X240" s="77"/>
      <c r="Y240" s="77"/>
      <c r="Z240" s="78"/>
    </row>
    <row r="241" spans="1:26" s="13" customFormat="1" ht="95.25" hidden="1" customHeight="1" x14ac:dyDescent="0.25">
      <c r="A241" s="41"/>
      <c r="B241" s="201"/>
      <c r="C241" s="43"/>
      <c r="D241" s="43"/>
      <c r="E241" s="185"/>
      <c r="F241" s="49"/>
      <c r="G241" s="34" t="e">
        <f>#REF!+#REF!+#REF!+#REF!+#REF!+#REF!+#REF!+N241</f>
        <v>#REF!</v>
      </c>
      <c r="H241" s="35"/>
      <c r="I241" s="68"/>
      <c r="J241" s="68"/>
      <c r="K241" s="68"/>
      <c r="L241" s="68"/>
      <c r="M241" s="68"/>
      <c r="N241" s="68"/>
      <c r="O241" s="188"/>
      <c r="P241" s="144"/>
      <c r="Q241" s="144"/>
      <c r="R241" s="144"/>
      <c r="S241" s="144"/>
      <c r="T241" s="144"/>
      <c r="U241" s="144"/>
      <c r="V241" s="144"/>
      <c r="W241" s="144"/>
      <c r="X241" s="77"/>
      <c r="Y241" s="77"/>
      <c r="Z241" s="78"/>
    </row>
    <row r="242" spans="1:26" s="13" customFormat="1" ht="54.75" hidden="1" customHeight="1" x14ac:dyDescent="0.25">
      <c r="A242" s="41"/>
      <c r="B242" s="201"/>
      <c r="C242" s="43"/>
      <c r="D242" s="43"/>
      <c r="E242" s="185"/>
      <c r="F242" s="49"/>
      <c r="G242" s="34" t="e">
        <f>#REF!+#REF!+#REF!+#REF!+#REF!+#REF!+#REF!+N242</f>
        <v>#REF!</v>
      </c>
      <c r="H242" s="35"/>
      <c r="I242" s="68"/>
      <c r="J242" s="68"/>
      <c r="K242" s="68"/>
      <c r="L242" s="68"/>
      <c r="M242" s="68"/>
      <c r="N242" s="68"/>
      <c r="O242" s="188"/>
      <c r="P242" s="144"/>
      <c r="Q242" s="144"/>
      <c r="R242" s="144"/>
      <c r="S242" s="144"/>
      <c r="T242" s="144"/>
      <c r="U242" s="144"/>
      <c r="V242" s="144"/>
      <c r="W242" s="144"/>
      <c r="X242" s="77"/>
      <c r="Y242" s="77"/>
      <c r="Z242" s="78"/>
    </row>
    <row r="243" spans="1:26" s="13" customFormat="1" ht="16.5" hidden="1" customHeight="1" x14ac:dyDescent="0.25">
      <c r="A243" s="41"/>
      <c r="B243" s="201"/>
      <c r="C243" s="43"/>
      <c r="D243" s="43"/>
      <c r="E243" s="185"/>
      <c r="F243" s="49"/>
      <c r="G243" s="34" t="e">
        <f>#REF!+#REF!+#REF!+#REF!+#REF!+#REF!+#REF!+N243</f>
        <v>#REF!</v>
      </c>
      <c r="H243" s="35"/>
      <c r="I243" s="68"/>
      <c r="J243" s="68"/>
      <c r="K243" s="68"/>
      <c r="L243" s="68"/>
      <c r="M243" s="68"/>
      <c r="N243" s="68"/>
      <c r="O243" s="188"/>
      <c r="P243" s="144"/>
      <c r="Q243" s="144"/>
      <c r="R243" s="144"/>
      <c r="S243" s="144"/>
      <c r="T243" s="144"/>
      <c r="U243" s="144"/>
      <c r="V243" s="144"/>
      <c r="W243" s="144"/>
      <c r="X243" s="77"/>
      <c r="Y243" s="77"/>
      <c r="Z243" s="78"/>
    </row>
    <row r="244" spans="1:26" s="13" customFormat="1" ht="15.75" hidden="1" customHeight="1" x14ac:dyDescent="0.25">
      <c r="A244" s="41"/>
      <c r="B244" s="201"/>
      <c r="C244" s="43"/>
      <c r="D244" s="43"/>
      <c r="E244" s="185"/>
      <c r="F244" s="49"/>
      <c r="G244" s="34" t="e">
        <f>#REF!+#REF!+#REF!+#REF!+#REF!+#REF!+#REF!+N244</f>
        <v>#REF!</v>
      </c>
      <c r="H244" s="35"/>
      <c r="I244" s="68"/>
      <c r="J244" s="68"/>
      <c r="K244" s="68"/>
      <c r="L244" s="68"/>
      <c r="M244" s="68"/>
      <c r="N244" s="68"/>
      <c r="O244" s="188"/>
      <c r="P244" s="144"/>
      <c r="Q244" s="144"/>
      <c r="R244" s="144"/>
      <c r="S244" s="144"/>
      <c r="T244" s="144"/>
      <c r="U244" s="144"/>
      <c r="V244" s="144"/>
      <c r="W244" s="144"/>
      <c r="X244" s="77"/>
      <c r="Y244" s="77"/>
      <c r="Z244" s="78"/>
    </row>
    <row r="245" spans="1:26" s="13" customFormat="1" ht="15.75" hidden="1" customHeight="1" x14ac:dyDescent="0.25">
      <c r="A245" s="42"/>
      <c r="B245" s="202"/>
      <c r="C245" s="44"/>
      <c r="D245" s="44"/>
      <c r="E245" s="186"/>
      <c r="F245" s="49"/>
      <c r="G245" s="34" t="e">
        <f>#REF!+#REF!+#REF!+#REF!+#REF!+#REF!+#REF!+N245</f>
        <v>#REF!</v>
      </c>
      <c r="H245" s="35"/>
      <c r="I245" s="68"/>
      <c r="J245" s="68"/>
      <c r="K245" s="68"/>
      <c r="L245" s="68"/>
      <c r="M245" s="68"/>
      <c r="N245" s="68"/>
      <c r="O245" s="189"/>
      <c r="P245" s="146"/>
      <c r="Q245" s="146"/>
      <c r="R245" s="146"/>
      <c r="S245" s="146"/>
      <c r="T245" s="146"/>
      <c r="U245" s="146"/>
      <c r="V245" s="146"/>
      <c r="W245" s="146"/>
      <c r="X245" s="77"/>
      <c r="Y245" s="77"/>
      <c r="Z245" s="78"/>
    </row>
    <row r="246" spans="1:26" s="13" customFormat="1" ht="25.5" customHeight="1" x14ac:dyDescent="0.25">
      <c r="A246" s="45" t="s">
        <v>172</v>
      </c>
      <c r="B246" s="200" t="s">
        <v>173</v>
      </c>
      <c r="C246" s="46" t="s">
        <v>111</v>
      </c>
      <c r="D246" s="46" t="s">
        <v>193</v>
      </c>
      <c r="E246" s="184" t="s">
        <v>21</v>
      </c>
      <c r="F246" s="49" t="s">
        <v>8</v>
      </c>
      <c r="G246" s="34">
        <f>G247+G248+G249+G250</f>
        <v>5308169.9300000006</v>
      </c>
      <c r="H246" s="34">
        <f>H247+H248+H249+H250</f>
        <v>0</v>
      </c>
      <c r="I246" s="76">
        <f t="shared" ref="I246:N246" si="210">I247+I248+I249+I250</f>
        <v>0</v>
      </c>
      <c r="J246" s="76">
        <f t="shared" si="210"/>
        <v>5308169.9300000006</v>
      </c>
      <c r="K246" s="76">
        <f t="shared" si="210"/>
        <v>0</v>
      </c>
      <c r="L246" s="76">
        <f t="shared" si="210"/>
        <v>0</v>
      </c>
      <c r="M246" s="76">
        <f t="shared" ref="M246" si="211">M247+M248+M249+M250</f>
        <v>0</v>
      </c>
      <c r="N246" s="76">
        <f t="shared" si="210"/>
        <v>0</v>
      </c>
      <c r="O246" s="187" t="s">
        <v>141</v>
      </c>
      <c r="P246" s="190" t="s">
        <v>72</v>
      </c>
      <c r="Q246" s="193">
        <v>0</v>
      </c>
      <c r="R246" s="181">
        <v>0</v>
      </c>
      <c r="S246" s="181">
        <v>1</v>
      </c>
      <c r="T246" s="181">
        <v>0</v>
      </c>
      <c r="U246" s="181">
        <v>0</v>
      </c>
      <c r="V246" s="181">
        <v>0</v>
      </c>
      <c r="W246" s="181">
        <v>0</v>
      </c>
      <c r="X246" s="77"/>
      <c r="Y246" s="77"/>
      <c r="Z246" s="78"/>
    </row>
    <row r="247" spans="1:26" s="13" customFormat="1" ht="85.5" customHeight="1" x14ac:dyDescent="0.25">
      <c r="A247" s="41"/>
      <c r="B247" s="201"/>
      <c r="C247" s="43"/>
      <c r="D247" s="43"/>
      <c r="E247" s="185"/>
      <c r="F247" s="49" t="s">
        <v>80</v>
      </c>
      <c r="G247" s="34">
        <f>H247+I247+J247+K247+L247+M247+N247</f>
        <v>106163.4</v>
      </c>
      <c r="H247" s="35">
        <v>0</v>
      </c>
      <c r="I247" s="68">
        <v>0</v>
      </c>
      <c r="J247" s="68">
        <v>106163.4</v>
      </c>
      <c r="K247" s="68">
        <v>0</v>
      </c>
      <c r="L247" s="68">
        <v>0</v>
      </c>
      <c r="M247" s="68">
        <v>0</v>
      </c>
      <c r="N247" s="68">
        <v>0</v>
      </c>
      <c r="O247" s="188"/>
      <c r="P247" s="191"/>
      <c r="Q247" s="194"/>
      <c r="R247" s="182"/>
      <c r="S247" s="182"/>
      <c r="T247" s="182"/>
      <c r="U247" s="182"/>
      <c r="V247" s="182"/>
      <c r="W247" s="182"/>
      <c r="X247" s="77"/>
      <c r="Y247" s="77"/>
      <c r="Z247" s="78"/>
    </row>
    <row r="248" spans="1:26" s="13" customFormat="1" ht="51.75" customHeight="1" x14ac:dyDescent="0.25">
      <c r="A248" s="41"/>
      <c r="B248" s="201"/>
      <c r="C248" s="43"/>
      <c r="D248" s="43"/>
      <c r="E248" s="185"/>
      <c r="F248" s="49" t="s">
        <v>65</v>
      </c>
      <c r="G248" s="34">
        <f t="shared" ref="G248:G250" si="212">H248+I248+J248+K248+L248+M248+N248</f>
        <v>5202006.53</v>
      </c>
      <c r="H248" s="35">
        <v>0</v>
      </c>
      <c r="I248" s="68">
        <v>0</v>
      </c>
      <c r="J248" s="68">
        <v>5202006.53</v>
      </c>
      <c r="K248" s="68">
        <v>0</v>
      </c>
      <c r="L248" s="68">
        <v>0</v>
      </c>
      <c r="M248" s="68">
        <v>0</v>
      </c>
      <c r="N248" s="68">
        <v>0</v>
      </c>
      <c r="O248" s="188"/>
      <c r="P248" s="191"/>
      <c r="Q248" s="194"/>
      <c r="R248" s="182"/>
      <c r="S248" s="182"/>
      <c r="T248" s="182"/>
      <c r="U248" s="182"/>
      <c r="V248" s="182"/>
      <c r="W248" s="182"/>
      <c r="X248" s="77"/>
      <c r="Y248" s="77"/>
      <c r="Z248" s="78"/>
    </row>
    <row r="249" spans="1:26" s="13" customFormat="1" ht="49.5" customHeight="1" x14ac:dyDescent="0.25">
      <c r="A249" s="41"/>
      <c r="B249" s="201"/>
      <c r="C249" s="43"/>
      <c r="D249" s="43"/>
      <c r="E249" s="185"/>
      <c r="F249" s="49" t="s">
        <v>66</v>
      </c>
      <c r="G249" s="34">
        <f t="shared" si="212"/>
        <v>0</v>
      </c>
      <c r="H249" s="35">
        <v>0</v>
      </c>
      <c r="I249" s="68">
        <v>0</v>
      </c>
      <c r="J249" s="68">
        <v>0</v>
      </c>
      <c r="K249" s="68">
        <v>0</v>
      </c>
      <c r="L249" s="68">
        <v>0</v>
      </c>
      <c r="M249" s="68">
        <v>0</v>
      </c>
      <c r="N249" s="68">
        <v>0</v>
      </c>
      <c r="O249" s="188"/>
      <c r="P249" s="191"/>
      <c r="Q249" s="194"/>
      <c r="R249" s="182"/>
      <c r="S249" s="182"/>
      <c r="T249" s="182"/>
      <c r="U249" s="182"/>
      <c r="V249" s="182"/>
      <c r="W249" s="182"/>
      <c r="X249" s="77"/>
      <c r="Y249" s="77"/>
      <c r="Z249" s="78"/>
    </row>
    <row r="250" spans="1:26" s="13" customFormat="1" ht="38.25" customHeight="1" x14ac:dyDescent="0.25">
      <c r="A250" s="42"/>
      <c r="B250" s="202"/>
      <c r="C250" s="44"/>
      <c r="D250" s="44"/>
      <c r="E250" s="186"/>
      <c r="F250" s="49" t="s">
        <v>67</v>
      </c>
      <c r="G250" s="34">
        <f t="shared" si="212"/>
        <v>0</v>
      </c>
      <c r="H250" s="35">
        <v>0</v>
      </c>
      <c r="I250" s="68">
        <v>0</v>
      </c>
      <c r="J250" s="68">
        <v>0</v>
      </c>
      <c r="K250" s="68">
        <v>0</v>
      </c>
      <c r="L250" s="68">
        <v>0</v>
      </c>
      <c r="M250" s="68">
        <v>0</v>
      </c>
      <c r="N250" s="68">
        <v>0</v>
      </c>
      <c r="O250" s="189"/>
      <c r="P250" s="192"/>
      <c r="Q250" s="195"/>
      <c r="R250" s="183"/>
      <c r="S250" s="183"/>
      <c r="T250" s="183"/>
      <c r="U250" s="183"/>
      <c r="V250" s="183"/>
      <c r="W250" s="183"/>
      <c r="X250" s="77"/>
      <c r="Y250" s="77"/>
      <c r="Z250" s="78"/>
    </row>
    <row r="251" spans="1:26" s="13" customFormat="1" ht="22.5" customHeight="1" x14ac:dyDescent="0.25">
      <c r="A251" s="224" t="s">
        <v>174</v>
      </c>
      <c r="B251" s="349" t="s">
        <v>175</v>
      </c>
      <c r="C251" s="228" t="s">
        <v>111</v>
      </c>
      <c r="D251" s="228" t="s">
        <v>193</v>
      </c>
      <c r="E251" s="331" t="s">
        <v>21</v>
      </c>
      <c r="F251" s="49" t="s">
        <v>8</v>
      </c>
      <c r="G251" s="34">
        <f>G252+G253+G254+G255</f>
        <v>3222927.95</v>
      </c>
      <c r="H251" s="34">
        <f>H252+H253+H254+H255</f>
        <v>0</v>
      </c>
      <c r="I251" s="76">
        <f t="shared" ref="I251:N251" si="213">I252+I253+I254+I255</f>
        <v>0</v>
      </c>
      <c r="J251" s="76">
        <f t="shared" si="213"/>
        <v>3222927.95</v>
      </c>
      <c r="K251" s="76">
        <f t="shared" si="213"/>
        <v>0</v>
      </c>
      <c r="L251" s="76">
        <f t="shared" si="213"/>
        <v>0</v>
      </c>
      <c r="M251" s="76">
        <f t="shared" ref="M251" si="214">M252+M253+M254+M255</f>
        <v>0</v>
      </c>
      <c r="N251" s="76">
        <f t="shared" si="213"/>
        <v>0</v>
      </c>
      <c r="O251" s="332" t="s">
        <v>181</v>
      </c>
      <c r="P251" s="333" t="s">
        <v>72</v>
      </c>
      <c r="Q251" s="334">
        <v>0</v>
      </c>
      <c r="R251" s="249">
        <v>0</v>
      </c>
      <c r="S251" s="249">
        <v>1</v>
      </c>
      <c r="T251" s="249">
        <v>0</v>
      </c>
      <c r="U251" s="249">
        <v>0</v>
      </c>
      <c r="V251" s="249">
        <v>0</v>
      </c>
      <c r="W251" s="249">
        <v>0</v>
      </c>
      <c r="X251" s="77"/>
      <c r="Y251" s="77"/>
      <c r="Z251" s="78"/>
    </row>
    <row r="252" spans="1:26" s="13" customFormat="1" ht="84" customHeight="1" x14ac:dyDescent="0.25">
      <c r="A252" s="196"/>
      <c r="B252" s="349"/>
      <c r="C252" s="198"/>
      <c r="D252" s="198"/>
      <c r="E252" s="331"/>
      <c r="F252" s="49" t="s">
        <v>80</v>
      </c>
      <c r="G252" s="34">
        <f>H252+I252+J252+K252+L252+M252+N252</f>
        <v>64458.559999999998</v>
      </c>
      <c r="H252" s="35">
        <v>0</v>
      </c>
      <c r="I252" s="68">
        <v>0</v>
      </c>
      <c r="J252" s="68">
        <v>64458.559999999998</v>
      </c>
      <c r="K252" s="68">
        <v>0</v>
      </c>
      <c r="L252" s="68">
        <v>0</v>
      </c>
      <c r="M252" s="68">
        <v>0</v>
      </c>
      <c r="N252" s="68">
        <v>0</v>
      </c>
      <c r="O252" s="332"/>
      <c r="P252" s="333"/>
      <c r="Q252" s="334"/>
      <c r="R252" s="249"/>
      <c r="S252" s="249"/>
      <c r="T252" s="249"/>
      <c r="U252" s="249"/>
      <c r="V252" s="249"/>
      <c r="W252" s="249"/>
      <c r="X252" s="77"/>
      <c r="Y252" s="77"/>
      <c r="Z252" s="78"/>
    </row>
    <row r="253" spans="1:26" s="13" customFormat="1" ht="48.75" customHeight="1" x14ac:dyDescent="0.25">
      <c r="A253" s="196"/>
      <c r="B253" s="349"/>
      <c r="C253" s="198"/>
      <c r="D253" s="198"/>
      <c r="E253" s="331"/>
      <c r="F253" s="49" t="s">
        <v>65</v>
      </c>
      <c r="G253" s="34">
        <f t="shared" ref="G253:G255" si="215">H253+I253+J253+K253+L253+M253+N253</f>
        <v>3158469.39</v>
      </c>
      <c r="H253" s="35">
        <v>0</v>
      </c>
      <c r="I253" s="68">
        <v>0</v>
      </c>
      <c r="J253" s="68">
        <v>3158469.39</v>
      </c>
      <c r="K253" s="68">
        <v>0</v>
      </c>
      <c r="L253" s="68">
        <v>0</v>
      </c>
      <c r="M253" s="68">
        <v>0</v>
      </c>
      <c r="N253" s="68">
        <v>0</v>
      </c>
      <c r="O253" s="332"/>
      <c r="P253" s="333"/>
      <c r="Q253" s="334"/>
      <c r="R253" s="249"/>
      <c r="S253" s="249"/>
      <c r="T253" s="249"/>
      <c r="U253" s="249"/>
      <c r="V253" s="249"/>
      <c r="W253" s="249"/>
      <c r="X253" s="77"/>
      <c r="Y253" s="77"/>
      <c r="Z253" s="78"/>
    </row>
    <row r="254" spans="1:26" s="13" customFormat="1" ht="52.5" customHeight="1" x14ac:dyDescent="0.25">
      <c r="A254" s="196"/>
      <c r="B254" s="349"/>
      <c r="C254" s="198"/>
      <c r="D254" s="198"/>
      <c r="E254" s="331"/>
      <c r="F254" s="49" t="s">
        <v>66</v>
      </c>
      <c r="G254" s="34">
        <f t="shared" si="215"/>
        <v>0</v>
      </c>
      <c r="H254" s="35">
        <v>0</v>
      </c>
      <c r="I254" s="68">
        <v>0</v>
      </c>
      <c r="J254" s="68">
        <v>0</v>
      </c>
      <c r="K254" s="68">
        <v>0</v>
      </c>
      <c r="L254" s="68">
        <v>0</v>
      </c>
      <c r="M254" s="68">
        <v>0</v>
      </c>
      <c r="N254" s="68">
        <v>0</v>
      </c>
      <c r="O254" s="332"/>
      <c r="P254" s="333"/>
      <c r="Q254" s="334"/>
      <c r="R254" s="249"/>
      <c r="S254" s="249"/>
      <c r="T254" s="249"/>
      <c r="U254" s="249"/>
      <c r="V254" s="249"/>
      <c r="W254" s="249"/>
      <c r="X254" s="77"/>
      <c r="Y254" s="77"/>
      <c r="Z254" s="78"/>
    </row>
    <row r="255" spans="1:26" s="13" customFormat="1" ht="41.25" customHeight="1" x14ac:dyDescent="0.25">
      <c r="A255" s="197"/>
      <c r="B255" s="349"/>
      <c r="C255" s="199"/>
      <c r="D255" s="199"/>
      <c r="E255" s="331"/>
      <c r="F255" s="49" t="s">
        <v>67</v>
      </c>
      <c r="G255" s="34">
        <f t="shared" si="215"/>
        <v>0</v>
      </c>
      <c r="H255" s="35">
        <v>0</v>
      </c>
      <c r="I255" s="68">
        <v>0</v>
      </c>
      <c r="J255" s="68">
        <v>0</v>
      </c>
      <c r="K255" s="68">
        <v>0</v>
      </c>
      <c r="L255" s="68">
        <v>0</v>
      </c>
      <c r="M255" s="68">
        <v>0</v>
      </c>
      <c r="N255" s="68">
        <v>0</v>
      </c>
      <c r="O255" s="332"/>
      <c r="P255" s="333"/>
      <c r="Q255" s="334"/>
      <c r="R255" s="249"/>
      <c r="S255" s="249"/>
      <c r="T255" s="249"/>
      <c r="U255" s="249"/>
      <c r="V255" s="249"/>
      <c r="W255" s="249"/>
      <c r="X255" s="77"/>
      <c r="Y255" s="77"/>
      <c r="Z255" s="78"/>
    </row>
    <row r="256" spans="1:26" s="13" customFormat="1" ht="22.5" customHeight="1" x14ac:dyDescent="0.25">
      <c r="A256" s="224" t="s">
        <v>186</v>
      </c>
      <c r="B256" s="349" t="s">
        <v>106</v>
      </c>
      <c r="C256" s="228" t="s">
        <v>187</v>
      </c>
      <c r="D256" s="228" t="s">
        <v>193</v>
      </c>
      <c r="E256" s="331" t="s">
        <v>21</v>
      </c>
      <c r="F256" s="49" t="s">
        <v>8</v>
      </c>
      <c r="G256" s="34">
        <f>G257+G258+G259+G260</f>
        <v>2402117.35</v>
      </c>
      <c r="H256" s="34">
        <f>H257+H258+H259+H260</f>
        <v>0</v>
      </c>
      <c r="I256" s="76">
        <f t="shared" ref="I256:N256" si="216">I257+I258+I259+I260</f>
        <v>0</v>
      </c>
      <c r="J256" s="76">
        <f t="shared" si="216"/>
        <v>0</v>
      </c>
      <c r="K256" s="76">
        <f t="shared" si="216"/>
        <v>2402117.35</v>
      </c>
      <c r="L256" s="76">
        <f t="shared" si="216"/>
        <v>0</v>
      </c>
      <c r="M256" s="76">
        <f t="shared" ref="M256" si="217">M257+M258+M259+M260</f>
        <v>0</v>
      </c>
      <c r="N256" s="76">
        <f t="shared" si="216"/>
        <v>0</v>
      </c>
      <c r="O256" s="332" t="s">
        <v>188</v>
      </c>
      <c r="P256" s="333" t="s">
        <v>72</v>
      </c>
      <c r="Q256" s="334">
        <v>0</v>
      </c>
      <c r="R256" s="249">
        <v>0</v>
      </c>
      <c r="S256" s="249">
        <v>0</v>
      </c>
      <c r="T256" s="249">
        <v>1</v>
      </c>
      <c r="U256" s="249">
        <v>0</v>
      </c>
      <c r="V256" s="249">
        <v>0</v>
      </c>
      <c r="W256" s="249">
        <v>0</v>
      </c>
      <c r="X256" s="77"/>
      <c r="Y256" s="77"/>
      <c r="Z256" s="78"/>
    </row>
    <row r="257" spans="1:26" s="13" customFormat="1" ht="84" customHeight="1" x14ac:dyDescent="0.25">
      <c r="A257" s="196"/>
      <c r="B257" s="349"/>
      <c r="C257" s="198"/>
      <c r="D257" s="198"/>
      <c r="E257" s="331"/>
      <c r="F257" s="49" t="s">
        <v>80</v>
      </c>
      <c r="G257" s="34">
        <f>H257+I257+J257+K257+L257+M257+N257</f>
        <v>48042.35</v>
      </c>
      <c r="H257" s="35">
        <v>0</v>
      </c>
      <c r="I257" s="68">
        <v>0</v>
      </c>
      <c r="J257" s="68">
        <v>0</v>
      </c>
      <c r="K257" s="68">
        <v>48042.35</v>
      </c>
      <c r="L257" s="68">
        <v>0</v>
      </c>
      <c r="M257" s="68">
        <v>0</v>
      </c>
      <c r="N257" s="68">
        <v>0</v>
      </c>
      <c r="O257" s="332"/>
      <c r="P257" s="333"/>
      <c r="Q257" s="334"/>
      <c r="R257" s="249"/>
      <c r="S257" s="249"/>
      <c r="T257" s="249"/>
      <c r="U257" s="249"/>
      <c r="V257" s="249"/>
      <c r="W257" s="249"/>
      <c r="X257" s="77"/>
      <c r="Y257" s="77"/>
      <c r="Z257" s="78"/>
    </row>
    <row r="258" spans="1:26" s="13" customFormat="1" ht="48.75" customHeight="1" x14ac:dyDescent="0.25">
      <c r="A258" s="196"/>
      <c r="B258" s="349"/>
      <c r="C258" s="198"/>
      <c r="D258" s="198"/>
      <c r="E258" s="331"/>
      <c r="F258" s="49" t="s">
        <v>65</v>
      </c>
      <c r="G258" s="34">
        <f t="shared" ref="G258:G260" si="218">H258+I258+J258+K258+L258+M258+N258</f>
        <v>2354075</v>
      </c>
      <c r="H258" s="35">
        <v>0</v>
      </c>
      <c r="I258" s="68">
        <v>0</v>
      </c>
      <c r="J258" s="68">
        <v>0</v>
      </c>
      <c r="K258" s="68">
        <v>2354075</v>
      </c>
      <c r="L258" s="68">
        <v>0</v>
      </c>
      <c r="M258" s="68">
        <v>0</v>
      </c>
      <c r="N258" s="68">
        <v>0</v>
      </c>
      <c r="O258" s="332"/>
      <c r="P258" s="333"/>
      <c r="Q258" s="334"/>
      <c r="R258" s="249"/>
      <c r="S258" s="249"/>
      <c r="T258" s="249"/>
      <c r="U258" s="249"/>
      <c r="V258" s="249"/>
      <c r="W258" s="249"/>
      <c r="X258" s="77"/>
      <c r="Y258" s="77"/>
      <c r="Z258" s="78"/>
    </row>
    <row r="259" spans="1:26" s="13" customFormat="1" ht="52.5" customHeight="1" x14ac:dyDescent="0.25">
      <c r="A259" s="196"/>
      <c r="B259" s="349"/>
      <c r="C259" s="198"/>
      <c r="D259" s="198"/>
      <c r="E259" s="331"/>
      <c r="F259" s="49" t="s">
        <v>66</v>
      </c>
      <c r="G259" s="34">
        <f t="shared" si="218"/>
        <v>0</v>
      </c>
      <c r="H259" s="35">
        <v>0</v>
      </c>
      <c r="I259" s="68">
        <v>0</v>
      </c>
      <c r="J259" s="68">
        <v>0</v>
      </c>
      <c r="K259" s="68">
        <v>0</v>
      </c>
      <c r="L259" s="68">
        <v>0</v>
      </c>
      <c r="M259" s="68">
        <v>0</v>
      </c>
      <c r="N259" s="68">
        <v>0</v>
      </c>
      <c r="O259" s="332"/>
      <c r="P259" s="333"/>
      <c r="Q259" s="334"/>
      <c r="R259" s="249"/>
      <c r="S259" s="249"/>
      <c r="T259" s="249"/>
      <c r="U259" s="249"/>
      <c r="V259" s="249"/>
      <c r="W259" s="249"/>
      <c r="X259" s="77"/>
      <c r="Y259" s="77"/>
      <c r="Z259" s="78"/>
    </row>
    <row r="260" spans="1:26" s="13" customFormat="1" ht="41.25" customHeight="1" x14ac:dyDescent="0.25">
      <c r="A260" s="197"/>
      <c r="B260" s="349"/>
      <c r="C260" s="199"/>
      <c r="D260" s="199"/>
      <c r="E260" s="331"/>
      <c r="F260" s="49" t="s">
        <v>67</v>
      </c>
      <c r="G260" s="34">
        <f t="shared" si="218"/>
        <v>0</v>
      </c>
      <c r="H260" s="35">
        <v>0</v>
      </c>
      <c r="I260" s="68">
        <v>0</v>
      </c>
      <c r="J260" s="68">
        <v>0</v>
      </c>
      <c r="K260" s="68">
        <v>0</v>
      </c>
      <c r="L260" s="68">
        <v>0</v>
      </c>
      <c r="M260" s="68">
        <v>0</v>
      </c>
      <c r="N260" s="68">
        <v>0</v>
      </c>
      <c r="O260" s="332"/>
      <c r="P260" s="333"/>
      <c r="Q260" s="334"/>
      <c r="R260" s="249"/>
      <c r="S260" s="249"/>
      <c r="T260" s="249"/>
      <c r="U260" s="249"/>
      <c r="V260" s="249"/>
      <c r="W260" s="249"/>
      <c r="X260" s="77"/>
      <c r="Y260" s="77"/>
      <c r="Z260" s="78"/>
    </row>
    <row r="261" spans="1:26" s="23" customFormat="1" ht="15.75" customHeight="1" x14ac:dyDescent="0.25">
      <c r="A261" s="203" t="s">
        <v>146</v>
      </c>
      <c r="B261" s="215" t="s">
        <v>145</v>
      </c>
      <c r="C261" s="209" t="s">
        <v>86</v>
      </c>
      <c r="D261" s="209" t="s">
        <v>193</v>
      </c>
      <c r="E261" s="206" t="s">
        <v>21</v>
      </c>
      <c r="F261" s="5" t="s">
        <v>8</v>
      </c>
      <c r="G261" s="33">
        <f>G262+G263+G264+G265</f>
        <v>312265.72000000003</v>
      </c>
      <c r="H261" s="33">
        <f>H262+H263+H264+H265</f>
        <v>260204.08</v>
      </c>
      <c r="I261" s="56">
        <f t="shared" ref="I261:N261" si="219">I262+I263+I264+I265</f>
        <v>0</v>
      </c>
      <c r="J261" s="56">
        <f>J262+J263+J264+J265</f>
        <v>52061.640000000007</v>
      </c>
      <c r="K261" s="56">
        <f t="shared" si="219"/>
        <v>0</v>
      </c>
      <c r="L261" s="56">
        <f t="shared" si="219"/>
        <v>0</v>
      </c>
      <c r="M261" s="56">
        <f t="shared" ref="M261" si="220">M262+M263+M264+M265</f>
        <v>0</v>
      </c>
      <c r="N261" s="56">
        <f t="shared" si="219"/>
        <v>0</v>
      </c>
      <c r="O261" s="212" t="s">
        <v>14</v>
      </c>
      <c r="P261" s="215" t="s">
        <v>14</v>
      </c>
      <c r="Q261" s="215" t="s">
        <v>14</v>
      </c>
      <c r="R261" s="200" t="s">
        <v>14</v>
      </c>
      <c r="S261" s="200" t="s">
        <v>14</v>
      </c>
      <c r="T261" s="200" t="s">
        <v>14</v>
      </c>
      <c r="U261" s="200" t="s">
        <v>14</v>
      </c>
      <c r="V261" s="200" t="s">
        <v>14</v>
      </c>
      <c r="W261" s="200" t="s">
        <v>14</v>
      </c>
      <c r="X261" s="77"/>
      <c r="Y261" s="77"/>
      <c r="Z261" s="77"/>
    </row>
    <row r="262" spans="1:26" s="23" customFormat="1" ht="89.25" customHeight="1" x14ac:dyDescent="0.25">
      <c r="A262" s="204"/>
      <c r="B262" s="216"/>
      <c r="C262" s="210"/>
      <c r="D262" s="210"/>
      <c r="E262" s="207"/>
      <c r="F262" s="5" t="s">
        <v>80</v>
      </c>
      <c r="G262" s="33">
        <f>H262+I262+N262+J262+K262+L262</f>
        <v>6245.3099999999995</v>
      </c>
      <c r="H262" s="36">
        <f>H283</f>
        <v>5204.08</v>
      </c>
      <c r="I262" s="143">
        <f t="shared" ref="I262:N262" si="221">I283</f>
        <v>0</v>
      </c>
      <c r="J262" s="143">
        <f t="shared" si="221"/>
        <v>1041.23</v>
      </c>
      <c r="K262" s="143">
        <f t="shared" si="221"/>
        <v>0</v>
      </c>
      <c r="L262" s="143">
        <f t="shared" si="221"/>
        <v>0</v>
      </c>
      <c r="M262" s="143">
        <f t="shared" ref="M262" si="222">M283</f>
        <v>0</v>
      </c>
      <c r="N262" s="143">
        <f t="shared" si="221"/>
        <v>0</v>
      </c>
      <c r="O262" s="213"/>
      <c r="P262" s="216"/>
      <c r="Q262" s="216"/>
      <c r="R262" s="201"/>
      <c r="S262" s="201"/>
      <c r="T262" s="201"/>
      <c r="U262" s="201"/>
      <c r="V262" s="201"/>
      <c r="W262" s="201"/>
      <c r="X262" s="77"/>
      <c r="Y262" s="77"/>
      <c r="Z262" s="77"/>
    </row>
    <row r="263" spans="1:26" s="23" customFormat="1" ht="51.75" customHeight="1" x14ac:dyDescent="0.25">
      <c r="A263" s="204"/>
      <c r="B263" s="216"/>
      <c r="C263" s="210"/>
      <c r="D263" s="210"/>
      <c r="E263" s="207"/>
      <c r="F263" s="5" t="s">
        <v>65</v>
      </c>
      <c r="G263" s="33">
        <f t="shared" ref="G263:G265" si="223">H263+I263+N263+J263+K263+L263</f>
        <v>306020.41000000003</v>
      </c>
      <c r="H263" s="36">
        <f t="shared" ref="H263:N263" si="224">H284</f>
        <v>255000</v>
      </c>
      <c r="I263" s="143">
        <f t="shared" si="224"/>
        <v>0</v>
      </c>
      <c r="J263" s="143">
        <f t="shared" si="224"/>
        <v>51020.41</v>
      </c>
      <c r="K263" s="143">
        <f t="shared" si="224"/>
        <v>0</v>
      </c>
      <c r="L263" s="143">
        <f t="shared" si="224"/>
        <v>0</v>
      </c>
      <c r="M263" s="143">
        <f t="shared" ref="M263" si="225">M284</f>
        <v>0</v>
      </c>
      <c r="N263" s="143">
        <f t="shared" si="224"/>
        <v>0</v>
      </c>
      <c r="O263" s="213"/>
      <c r="P263" s="216"/>
      <c r="Q263" s="216"/>
      <c r="R263" s="201"/>
      <c r="S263" s="201"/>
      <c r="T263" s="201"/>
      <c r="U263" s="201"/>
      <c r="V263" s="201"/>
      <c r="W263" s="201"/>
      <c r="X263" s="77"/>
      <c r="Y263" s="77"/>
      <c r="Z263" s="77"/>
    </row>
    <row r="264" spans="1:26" s="23" customFormat="1" ht="54" customHeight="1" x14ac:dyDescent="0.25">
      <c r="A264" s="204"/>
      <c r="B264" s="216"/>
      <c r="C264" s="210"/>
      <c r="D264" s="210"/>
      <c r="E264" s="207"/>
      <c r="F264" s="5" t="s">
        <v>66</v>
      </c>
      <c r="G264" s="33">
        <f t="shared" si="223"/>
        <v>0</v>
      </c>
      <c r="H264" s="36">
        <f t="shared" ref="H264:N264" si="226">H285</f>
        <v>0</v>
      </c>
      <c r="I264" s="143">
        <f t="shared" si="226"/>
        <v>0</v>
      </c>
      <c r="J264" s="143">
        <f t="shared" si="226"/>
        <v>0</v>
      </c>
      <c r="K264" s="143">
        <f t="shared" si="226"/>
        <v>0</v>
      </c>
      <c r="L264" s="143">
        <f t="shared" si="226"/>
        <v>0</v>
      </c>
      <c r="M264" s="143">
        <f t="shared" ref="M264" si="227">M285</f>
        <v>0</v>
      </c>
      <c r="N264" s="143">
        <f t="shared" si="226"/>
        <v>0</v>
      </c>
      <c r="O264" s="213"/>
      <c r="P264" s="216"/>
      <c r="Q264" s="216"/>
      <c r="R264" s="201"/>
      <c r="S264" s="201"/>
      <c r="T264" s="201"/>
      <c r="U264" s="201"/>
      <c r="V264" s="201"/>
      <c r="W264" s="201"/>
      <c r="X264" s="77"/>
      <c r="Y264" s="77"/>
      <c r="Z264" s="77"/>
    </row>
    <row r="265" spans="1:26" s="23" customFormat="1" ht="42" customHeight="1" x14ac:dyDescent="0.25">
      <c r="A265" s="205"/>
      <c r="B265" s="217"/>
      <c r="C265" s="211"/>
      <c r="D265" s="211"/>
      <c r="E265" s="208"/>
      <c r="F265" s="5" t="s">
        <v>67</v>
      </c>
      <c r="G265" s="33">
        <f t="shared" si="223"/>
        <v>0</v>
      </c>
      <c r="H265" s="33">
        <f t="shared" ref="H265" si="228">I265+J265+O265</f>
        <v>0</v>
      </c>
      <c r="I265" s="56">
        <f t="shared" ref="I265" si="229">J265+K265+P265</f>
        <v>0</v>
      </c>
      <c r="J265" s="56">
        <f t="shared" ref="J265" si="230">K265+L265+Q265</f>
        <v>0</v>
      </c>
      <c r="K265" s="56">
        <f t="shared" ref="K265" si="231">L265+N265+R265</f>
        <v>0</v>
      </c>
      <c r="L265" s="56">
        <f t="shared" ref="L265" si="232">N265+O265+S265</f>
        <v>0</v>
      </c>
      <c r="M265" s="56">
        <f t="shared" ref="M265:N265" si="233">N265+O265+S265</f>
        <v>0</v>
      </c>
      <c r="N265" s="56">
        <f t="shared" si="233"/>
        <v>0</v>
      </c>
      <c r="O265" s="214"/>
      <c r="P265" s="217"/>
      <c r="Q265" s="217"/>
      <c r="R265" s="202"/>
      <c r="S265" s="202"/>
      <c r="T265" s="202"/>
      <c r="U265" s="202"/>
      <c r="V265" s="202"/>
      <c r="W265" s="202"/>
      <c r="X265" s="77"/>
      <c r="Y265" s="77"/>
      <c r="Z265" s="77"/>
    </row>
    <row r="266" spans="1:26" s="13" customFormat="1" ht="34.5" hidden="1" customHeight="1" x14ac:dyDescent="0.25">
      <c r="A266" s="45" t="s">
        <v>96</v>
      </c>
      <c r="B266" s="200" t="s">
        <v>94</v>
      </c>
      <c r="C266" s="46" t="s">
        <v>86</v>
      </c>
      <c r="D266" s="46" t="s">
        <v>111</v>
      </c>
      <c r="E266" s="184" t="s">
        <v>21</v>
      </c>
      <c r="F266" s="49" t="s">
        <v>8</v>
      </c>
      <c r="G266" s="34">
        <f>G267+G268+G269+G270</f>
        <v>0</v>
      </c>
      <c r="H266" s="34">
        <f t="shared" ref="H266:N266" si="234">H267+H268+H269+H270</f>
        <v>0</v>
      </c>
      <c r="I266" s="76">
        <f t="shared" si="234"/>
        <v>0</v>
      </c>
      <c r="J266" s="76">
        <f t="shared" si="234"/>
        <v>0</v>
      </c>
      <c r="K266" s="76">
        <f t="shared" si="234"/>
        <v>0</v>
      </c>
      <c r="L266" s="76">
        <f t="shared" si="234"/>
        <v>0</v>
      </c>
      <c r="M266" s="76">
        <f t="shared" ref="M266" si="235">M267+M268+M269+M270</f>
        <v>0</v>
      </c>
      <c r="N266" s="76">
        <f t="shared" si="234"/>
        <v>0</v>
      </c>
      <c r="O266" s="187" t="s">
        <v>97</v>
      </c>
      <c r="P266" s="190" t="s">
        <v>72</v>
      </c>
      <c r="Q266" s="190"/>
      <c r="R266" s="190"/>
      <c r="S266" s="190"/>
      <c r="T266" s="190"/>
      <c r="U266" s="190"/>
      <c r="V266" s="190"/>
      <c r="W266" s="190"/>
      <c r="X266" s="77"/>
      <c r="Y266" s="77"/>
      <c r="Z266" s="78"/>
    </row>
    <row r="267" spans="1:26" s="13" customFormat="1" ht="34.5" hidden="1" customHeight="1" x14ac:dyDescent="0.25">
      <c r="A267" s="41"/>
      <c r="B267" s="201"/>
      <c r="C267" s="43"/>
      <c r="D267" s="43"/>
      <c r="E267" s="185"/>
      <c r="F267" s="49" t="s">
        <v>80</v>
      </c>
      <c r="G267" s="34">
        <f>H267+I267+N267</f>
        <v>0</v>
      </c>
      <c r="H267" s="35"/>
      <c r="I267" s="68"/>
      <c r="J267" s="68"/>
      <c r="K267" s="68"/>
      <c r="L267" s="68"/>
      <c r="M267" s="68"/>
      <c r="N267" s="68"/>
      <c r="O267" s="189"/>
      <c r="P267" s="192"/>
      <c r="Q267" s="192"/>
      <c r="R267" s="192"/>
      <c r="S267" s="192"/>
      <c r="T267" s="192"/>
      <c r="U267" s="192"/>
      <c r="V267" s="192"/>
      <c r="W267" s="192"/>
      <c r="X267" s="77"/>
      <c r="Y267" s="77"/>
      <c r="Z267" s="78"/>
    </row>
    <row r="268" spans="1:26" s="13" customFormat="1" ht="34.5" hidden="1" customHeight="1" x14ac:dyDescent="0.25">
      <c r="A268" s="41"/>
      <c r="B268" s="124"/>
      <c r="C268" s="43"/>
      <c r="D268" s="43"/>
      <c r="E268" s="185"/>
      <c r="F268" s="49" t="s">
        <v>65</v>
      </c>
      <c r="G268" s="34">
        <f>H268+I268+N268</f>
        <v>0</v>
      </c>
      <c r="H268" s="35"/>
      <c r="I268" s="68"/>
      <c r="J268" s="68"/>
      <c r="K268" s="68"/>
      <c r="L268" s="68"/>
      <c r="M268" s="68"/>
      <c r="N268" s="68"/>
      <c r="O268" s="130" t="s">
        <v>98</v>
      </c>
      <c r="P268" s="144" t="s">
        <v>72</v>
      </c>
      <c r="Q268" s="144"/>
      <c r="R268" s="144"/>
      <c r="S268" s="144"/>
      <c r="T268" s="144"/>
      <c r="U268" s="144"/>
      <c r="V268" s="144"/>
      <c r="W268" s="144"/>
      <c r="X268" s="77"/>
      <c r="Y268" s="77"/>
      <c r="Z268" s="78"/>
    </row>
    <row r="269" spans="1:26" s="13" customFormat="1" ht="34.5" hidden="1" customHeight="1" x14ac:dyDescent="0.25">
      <c r="A269" s="41"/>
      <c r="B269" s="124"/>
      <c r="C269" s="43"/>
      <c r="D269" s="43"/>
      <c r="E269" s="186"/>
      <c r="F269" s="49" t="s">
        <v>66</v>
      </c>
      <c r="G269" s="34">
        <f>H269+I269+N269</f>
        <v>0</v>
      </c>
      <c r="H269" s="35"/>
      <c r="I269" s="68"/>
      <c r="J269" s="68"/>
      <c r="K269" s="68"/>
      <c r="L269" s="68"/>
      <c r="M269" s="68"/>
      <c r="N269" s="68"/>
      <c r="O269" s="107"/>
      <c r="P269" s="144"/>
      <c r="Q269" s="144"/>
      <c r="R269" s="144"/>
      <c r="S269" s="144"/>
      <c r="T269" s="144"/>
      <c r="U269" s="144"/>
      <c r="V269" s="144"/>
      <c r="W269" s="144"/>
      <c r="X269" s="77"/>
      <c r="Y269" s="77"/>
      <c r="Z269" s="78"/>
    </row>
    <row r="270" spans="1:26" s="23" customFormat="1" ht="34.5" hidden="1" customHeight="1" x14ac:dyDescent="0.25">
      <c r="A270" s="41"/>
      <c r="B270" s="124"/>
      <c r="C270" s="43"/>
      <c r="D270" s="43"/>
      <c r="E270" s="40"/>
      <c r="F270" s="49" t="s">
        <v>67</v>
      </c>
      <c r="G270" s="33">
        <f>H270+I270+N270</f>
        <v>0</v>
      </c>
      <c r="H270" s="36"/>
      <c r="I270" s="143"/>
      <c r="J270" s="143"/>
      <c r="K270" s="143"/>
      <c r="L270" s="143"/>
      <c r="M270" s="143"/>
      <c r="N270" s="143"/>
      <c r="O270" s="145"/>
      <c r="P270" s="144"/>
      <c r="Q270" s="144"/>
      <c r="R270" s="144"/>
      <c r="S270" s="144"/>
      <c r="T270" s="144"/>
      <c r="U270" s="144"/>
      <c r="V270" s="144"/>
      <c r="W270" s="144"/>
      <c r="X270" s="77"/>
      <c r="Y270" s="77"/>
      <c r="Z270" s="77"/>
    </row>
    <row r="271" spans="1:26" s="13" customFormat="1" ht="34.5" hidden="1" customHeight="1" x14ac:dyDescent="0.25">
      <c r="A271" s="45" t="s">
        <v>103</v>
      </c>
      <c r="B271" s="200" t="s">
        <v>107</v>
      </c>
      <c r="C271" s="46" t="s">
        <v>86</v>
      </c>
      <c r="D271" s="46" t="s">
        <v>111</v>
      </c>
      <c r="E271" s="184" t="s">
        <v>21</v>
      </c>
      <c r="F271" s="49" t="s">
        <v>8</v>
      </c>
      <c r="G271" s="34">
        <f>G272+G273+G274+G275+G276</f>
        <v>0</v>
      </c>
      <c r="H271" s="34">
        <f>H272+H273+H274+H275</f>
        <v>0</v>
      </c>
      <c r="I271" s="76">
        <f t="shared" ref="I271:N271" si="236">I272+I273+I274+I275</f>
        <v>0</v>
      </c>
      <c r="J271" s="76">
        <f t="shared" si="236"/>
        <v>0</v>
      </c>
      <c r="K271" s="76">
        <f t="shared" si="236"/>
        <v>0</v>
      </c>
      <c r="L271" s="76">
        <f t="shared" si="236"/>
        <v>0</v>
      </c>
      <c r="M271" s="76">
        <f t="shared" ref="M271" si="237">M272+M273+M274+M275</f>
        <v>0</v>
      </c>
      <c r="N271" s="76">
        <f t="shared" si="236"/>
        <v>0</v>
      </c>
      <c r="O271" s="187" t="s">
        <v>108</v>
      </c>
      <c r="P271" s="190" t="s">
        <v>72</v>
      </c>
      <c r="Q271" s="190"/>
      <c r="R271" s="190"/>
      <c r="S271" s="190"/>
      <c r="T271" s="190"/>
      <c r="U271" s="190"/>
      <c r="V271" s="190"/>
      <c r="W271" s="190"/>
      <c r="X271" s="77"/>
      <c r="Y271" s="77"/>
      <c r="Z271" s="78"/>
    </row>
    <row r="272" spans="1:26" s="13" customFormat="1" ht="34.5" hidden="1" customHeight="1" x14ac:dyDescent="0.25">
      <c r="A272" s="196"/>
      <c r="B272" s="201"/>
      <c r="C272" s="43"/>
      <c r="D272" s="198"/>
      <c r="E272" s="185"/>
      <c r="F272" s="49" t="s">
        <v>80</v>
      </c>
      <c r="G272" s="34">
        <f>H272+I272+N272</f>
        <v>0</v>
      </c>
      <c r="H272" s="35"/>
      <c r="I272" s="68"/>
      <c r="J272" s="68"/>
      <c r="K272" s="68"/>
      <c r="L272" s="68"/>
      <c r="M272" s="68"/>
      <c r="N272" s="68"/>
      <c r="O272" s="188"/>
      <c r="P272" s="191"/>
      <c r="Q272" s="191"/>
      <c r="R272" s="191"/>
      <c r="S272" s="191"/>
      <c r="T272" s="191"/>
      <c r="U272" s="191"/>
      <c r="V272" s="191"/>
      <c r="W272" s="191"/>
      <c r="X272" s="77"/>
      <c r="Y272" s="77"/>
      <c r="Z272" s="78"/>
    </row>
    <row r="273" spans="1:26" s="13" customFormat="1" ht="34.5" hidden="1" customHeight="1" x14ac:dyDescent="0.25">
      <c r="A273" s="196"/>
      <c r="B273" s="201"/>
      <c r="C273" s="198"/>
      <c r="D273" s="198"/>
      <c r="E273" s="185"/>
      <c r="F273" s="49" t="s">
        <v>65</v>
      </c>
      <c r="G273" s="34">
        <f>H273+I273+N273</f>
        <v>0</v>
      </c>
      <c r="H273" s="35"/>
      <c r="I273" s="68"/>
      <c r="J273" s="68"/>
      <c r="K273" s="68"/>
      <c r="L273" s="68"/>
      <c r="M273" s="68"/>
      <c r="N273" s="68"/>
      <c r="O273" s="188"/>
      <c r="P273" s="191"/>
      <c r="Q273" s="191"/>
      <c r="R273" s="191"/>
      <c r="S273" s="191"/>
      <c r="T273" s="191"/>
      <c r="U273" s="191"/>
      <c r="V273" s="191"/>
      <c r="W273" s="191"/>
      <c r="X273" s="77"/>
      <c r="Y273" s="77"/>
      <c r="Z273" s="78"/>
    </row>
    <row r="274" spans="1:26" s="13" customFormat="1" ht="47.25" hidden="1" x14ac:dyDescent="0.25">
      <c r="A274" s="196"/>
      <c r="B274" s="201"/>
      <c r="C274" s="198"/>
      <c r="D274" s="198"/>
      <c r="E274" s="186"/>
      <c r="F274" s="49" t="s">
        <v>66</v>
      </c>
      <c r="G274" s="34">
        <f>H274+I274+N274</f>
        <v>0</v>
      </c>
      <c r="H274" s="35"/>
      <c r="I274" s="68"/>
      <c r="J274" s="68"/>
      <c r="K274" s="68"/>
      <c r="L274" s="68"/>
      <c r="M274" s="68"/>
      <c r="N274" s="68"/>
      <c r="O274" s="188"/>
      <c r="P274" s="191"/>
      <c r="Q274" s="191"/>
      <c r="R274" s="191"/>
      <c r="S274" s="191"/>
      <c r="T274" s="191"/>
      <c r="U274" s="191"/>
      <c r="V274" s="191"/>
      <c r="W274" s="191"/>
      <c r="X274" s="77"/>
      <c r="Y274" s="77"/>
      <c r="Z274" s="78"/>
    </row>
    <row r="275" spans="1:26" s="13" customFormat="1" ht="31.5" hidden="1" x14ac:dyDescent="0.25">
      <c r="A275" s="196"/>
      <c r="B275" s="201"/>
      <c r="C275" s="198"/>
      <c r="D275" s="198"/>
      <c r="E275" s="1"/>
      <c r="F275" s="49" t="s">
        <v>67</v>
      </c>
      <c r="G275" s="34">
        <f>H275+I275+N275</f>
        <v>0</v>
      </c>
      <c r="H275" s="35"/>
      <c r="I275" s="68"/>
      <c r="J275" s="68"/>
      <c r="K275" s="68"/>
      <c r="L275" s="68"/>
      <c r="M275" s="68"/>
      <c r="N275" s="68"/>
      <c r="O275" s="188"/>
      <c r="P275" s="192"/>
      <c r="Q275" s="192"/>
      <c r="R275" s="192"/>
      <c r="S275" s="192"/>
      <c r="T275" s="192"/>
      <c r="U275" s="192"/>
      <c r="V275" s="192"/>
      <c r="W275" s="192"/>
      <c r="X275" s="77"/>
      <c r="Y275" s="77"/>
      <c r="Z275" s="78"/>
    </row>
    <row r="276" spans="1:26" s="13" customFormat="1" ht="34.5" hidden="1" customHeight="1" x14ac:dyDescent="0.25">
      <c r="A276" s="197"/>
      <c r="B276" s="202"/>
      <c r="C276" s="199"/>
      <c r="D276" s="199"/>
      <c r="E276" s="3"/>
      <c r="F276" s="49" t="s">
        <v>67</v>
      </c>
      <c r="G276" s="34">
        <f>H276+I276+N276</f>
        <v>0</v>
      </c>
      <c r="H276" s="35"/>
      <c r="I276" s="68"/>
      <c r="J276" s="68"/>
      <c r="K276" s="68"/>
      <c r="L276" s="68"/>
      <c r="M276" s="68"/>
      <c r="N276" s="68"/>
      <c r="O276" s="189"/>
      <c r="P276" s="146"/>
      <c r="Q276" s="146"/>
      <c r="R276" s="146"/>
      <c r="S276" s="146"/>
      <c r="T276" s="146"/>
      <c r="U276" s="146"/>
      <c r="V276" s="146"/>
      <c r="W276" s="146"/>
      <c r="X276" s="77"/>
      <c r="Y276" s="77"/>
      <c r="Z276" s="78"/>
    </row>
    <row r="277" spans="1:26" s="13" customFormat="1" ht="34.5" hidden="1" customHeight="1" x14ac:dyDescent="0.25">
      <c r="A277" s="45" t="s">
        <v>104</v>
      </c>
      <c r="B277" s="200" t="s">
        <v>106</v>
      </c>
      <c r="C277" s="46" t="s">
        <v>86</v>
      </c>
      <c r="D277" s="46" t="s">
        <v>111</v>
      </c>
      <c r="E277" s="184" t="s">
        <v>21</v>
      </c>
      <c r="F277" s="49" t="s">
        <v>8</v>
      </c>
      <c r="G277" s="34">
        <f>G278+G279+G280+G281</f>
        <v>0</v>
      </c>
      <c r="H277" s="34">
        <f>H278+H279+H280+H281</f>
        <v>0</v>
      </c>
      <c r="I277" s="76">
        <f t="shared" ref="I277:N277" si="238">I278+I279+I280+I281</f>
        <v>0</v>
      </c>
      <c r="J277" s="76">
        <f t="shared" si="238"/>
        <v>0</v>
      </c>
      <c r="K277" s="76">
        <f t="shared" si="238"/>
        <v>0</v>
      </c>
      <c r="L277" s="76">
        <f t="shared" si="238"/>
        <v>0</v>
      </c>
      <c r="M277" s="76">
        <f t="shared" ref="M277" si="239">M278+M279+M280+M281</f>
        <v>0</v>
      </c>
      <c r="N277" s="76">
        <f t="shared" si="238"/>
        <v>0</v>
      </c>
      <c r="O277" s="187" t="s">
        <v>105</v>
      </c>
      <c r="P277" s="190" t="s">
        <v>72</v>
      </c>
      <c r="Q277" s="193"/>
      <c r="R277" s="190"/>
      <c r="S277" s="190"/>
      <c r="T277" s="190"/>
      <c r="U277" s="190"/>
      <c r="V277" s="190"/>
      <c r="W277" s="190"/>
      <c r="X277" s="77"/>
      <c r="Y277" s="77"/>
      <c r="Z277" s="78"/>
    </row>
    <row r="278" spans="1:26" s="13" customFormat="1" ht="34.5" hidden="1" customHeight="1" x14ac:dyDescent="0.25">
      <c r="A278" s="41"/>
      <c r="B278" s="201"/>
      <c r="C278" s="43"/>
      <c r="D278" s="43"/>
      <c r="E278" s="185"/>
      <c r="F278" s="49" t="s">
        <v>80</v>
      </c>
      <c r="G278" s="34">
        <f>H278+I278+N278</f>
        <v>0</v>
      </c>
      <c r="H278" s="35"/>
      <c r="I278" s="68"/>
      <c r="J278" s="68"/>
      <c r="K278" s="68"/>
      <c r="L278" s="68"/>
      <c r="M278" s="68"/>
      <c r="N278" s="68"/>
      <c r="O278" s="188"/>
      <c r="P278" s="191"/>
      <c r="Q278" s="194"/>
      <c r="R278" s="191"/>
      <c r="S278" s="191"/>
      <c r="T278" s="191"/>
      <c r="U278" s="191"/>
      <c r="V278" s="191"/>
      <c r="W278" s="191"/>
      <c r="X278" s="77"/>
      <c r="Y278" s="77"/>
      <c r="Z278" s="78"/>
    </row>
    <row r="279" spans="1:26" s="13" customFormat="1" ht="34.5" hidden="1" customHeight="1" x14ac:dyDescent="0.25">
      <c r="A279" s="41"/>
      <c r="B279" s="201"/>
      <c r="C279" s="43"/>
      <c r="D279" s="43"/>
      <c r="E279" s="185"/>
      <c r="F279" s="49" t="s">
        <v>65</v>
      </c>
      <c r="G279" s="34">
        <f>H279+I279+N279</f>
        <v>0</v>
      </c>
      <c r="H279" s="35"/>
      <c r="I279" s="68"/>
      <c r="J279" s="68"/>
      <c r="K279" s="68"/>
      <c r="L279" s="68"/>
      <c r="M279" s="68"/>
      <c r="N279" s="68"/>
      <c r="O279" s="188"/>
      <c r="P279" s="191"/>
      <c r="Q279" s="194"/>
      <c r="R279" s="191"/>
      <c r="S279" s="191"/>
      <c r="T279" s="191"/>
      <c r="U279" s="191"/>
      <c r="V279" s="191"/>
      <c r="W279" s="191"/>
      <c r="X279" s="77"/>
      <c r="Y279" s="77"/>
      <c r="Z279" s="78"/>
    </row>
    <row r="280" spans="1:26" s="13" customFormat="1" ht="47.25" hidden="1" x14ac:dyDescent="0.25">
      <c r="A280" s="41"/>
      <c r="B280" s="201"/>
      <c r="C280" s="43"/>
      <c r="D280" s="43"/>
      <c r="E280" s="185"/>
      <c r="F280" s="49" t="s">
        <v>66</v>
      </c>
      <c r="G280" s="34">
        <f>H280+I280+N280</f>
        <v>0</v>
      </c>
      <c r="H280" s="35"/>
      <c r="I280" s="68"/>
      <c r="J280" s="68"/>
      <c r="K280" s="68"/>
      <c r="L280" s="68"/>
      <c r="M280" s="68"/>
      <c r="N280" s="68"/>
      <c r="O280" s="188"/>
      <c r="P280" s="191"/>
      <c r="Q280" s="194"/>
      <c r="R280" s="191"/>
      <c r="S280" s="191"/>
      <c r="T280" s="191"/>
      <c r="U280" s="191"/>
      <c r="V280" s="191"/>
      <c r="W280" s="191"/>
      <c r="X280" s="77"/>
      <c r="Y280" s="77"/>
      <c r="Z280" s="78"/>
    </row>
    <row r="281" spans="1:26" s="13" customFormat="1" ht="34.5" hidden="1" customHeight="1" x14ac:dyDescent="0.25">
      <c r="A281" s="42"/>
      <c r="B281" s="202"/>
      <c r="C281" s="44"/>
      <c r="D281" s="44"/>
      <c r="E281" s="186"/>
      <c r="F281" s="49" t="s">
        <v>67</v>
      </c>
      <c r="G281" s="34">
        <f>H281+I281+N281</f>
        <v>0</v>
      </c>
      <c r="H281" s="35"/>
      <c r="I281" s="68"/>
      <c r="J281" s="68"/>
      <c r="K281" s="68"/>
      <c r="L281" s="68"/>
      <c r="M281" s="68"/>
      <c r="N281" s="68"/>
      <c r="O281" s="189"/>
      <c r="P281" s="192"/>
      <c r="Q281" s="195"/>
      <c r="R281" s="192"/>
      <c r="S281" s="192"/>
      <c r="T281" s="192"/>
      <c r="U281" s="192"/>
      <c r="V281" s="192"/>
      <c r="W281" s="192"/>
      <c r="X281" s="77"/>
      <c r="Y281" s="77"/>
      <c r="Z281" s="78"/>
    </row>
    <row r="282" spans="1:26" s="13" customFormat="1" ht="15.75" customHeight="1" x14ac:dyDescent="0.25">
      <c r="A282" s="45" t="s">
        <v>147</v>
      </c>
      <c r="B282" s="200" t="s">
        <v>148</v>
      </c>
      <c r="C282" s="46" t="s">
        <v>86</v>
      </c>
      <c r="D282" s="46" t="s">
        <v>193</v>
      </c>
      <c r="E282" s="184" t="s">
        <v>21</v>
      </c>
      <c r="F282" s="49" t="s">
        <v>8</v>
      </c>
      <c r="G282" s="34">
        <f>G283+G284+G285+G286</f>
        <v>312265.72000000003</v>
      </c>
      <c r="H282" s="34">
        <f>H283+H284+H285+H286</f>
        <v>260204.08</v>
      </c>
      <c r="I282" s="76">
        <f t="shared" ref="I282" si="240">I283+I284+I285+I286</f>
        <v>0</v>
      </c>
      <c r="J282" s="76">
        <f>J283+J284+J285+J286</f>
        <v>52061.640000000007</v>
      </c>
      <c r="K282" s="76">
        <f t="shared" ref="K282:N282" si="241">K283+K284+K285+K286</f>
        <v>0</v>
      </c>
      <c r="L282" s="76">
        <f t="shared" si="241"/>
        <v>0</v>
      </c>
      <c r="M282" s="76">
        <f t="shared" ref="M282" si="242">M283+M284+M285+M286</f>
        <v>0</v>
      </c>
      <c r="N282" s="76">
        <f t="shared" si="241"/>
        <v>0</v>
      </c>
      <c r="O282" s="187" t="s">
        <v>149</v>
      </c>
      <c r="P282" s="190" t="s">
        <v>72</v>
      </c>
      <c r="Q282" s="193">
        <v>2</v>
      </c>
      <c r="R282" s="181">
        <v>0</v>
      </c>
      <c r="S282" s="181">
        <v>0</v>
      </c>
      <c r="T282" s="181">
        <v>0</v>
      </c>
      <c r="U282" s="181">
        <v>0</v>
      </c>
      <c r="V282" s="181">
        <v>0</v>
      </c>
      <c r="W282" s="181">
        <v>0</v>
      </c>
      <c r="X282" s="77"/>
      <c r="Y282" s="77"/>
      <c r="Z282" s="78"/>
    </row>
    <row r="283" spans="1:26" s="13" customFormat="1" ht="85.5" customHeight="1" x14ac:dyDescent="0.25">
      <c r="A283" s="41"/>
      <c r="B283" s="201"/>
      <c r="C283" s="43"/>
      <c r="D283" s="43"/>
      <c r="E283" s="185"/>
      <c r="F283" s="49" t="s">
        <v>80</v>
      </c>
      <c r="G283" s="34">
        <f>H283+I283+N283+J283+K283+L283</f>
        <v>6245.3099999999995</v>
      </c>
      <c r="H283" s="35">
        <v>5204.08</v>
      </c>
      <c r="I283" s="68">
        <v>0</v>
      </c>
      <c r="J283" s="68">
        <v>1041.23</v>
      </c>
      <c r="K283" s="68">
        <v>0</v>
      </c>
      <c r="L283" s="68">
        <v>0</v>
      </c>
      <c r="M283" s="68">
        <v>0</v>
      </c>
      <c r="N283" s="68">
        <v>0</v>
      </c>
      <c r="O283" s="189"/>
      <c r="P283" s="191"/>
      <c r="Q283" s="194"/>
      <c r="R283" s="182"/>
      <c r="S283" s="182"/>
      <c r="T283" s="182"/>
      <c r="U283" s="182"/>
      <c r="V283" s="182"/>
      <c r="W283" s="182"/>
      <c r="X283" s="77"/>
      <c r="Y283" s="77"/>
      <c r="Z283" s="78"/>
    </row>
    <row r="284" spans="1:26" s="13" customFormat="1" ht="54.75" customHeight="1" x14ac:dyDescent="0.25">
      <c r="A284" s="41"/>
      <c r="B284" s="201"/>
      <c r="C284" s="43"/>
      <c r="D284" s="43"/>
      <c r="E284" s="185"/>
      <c r="F284" s="49" t="s">
        <v>65</v>
      </c>
      <c r="G284" s="34">
        <f t="shared" ref="G284:G286" si="243">H284+I284+N284+J284+K284+L284</f>
        <v>306020.41000000003</v>
      </c>
      <c r="H284" s="35">
        <v>255000</v>
      </c>
      <c r="I284" s="68">
        <v>0</v>
      </c>
      <c r="J284" s="68">
        <v>51020.41</v>
      </c>
      <c r="K284" s="68">
        <v>0</v>
      </c>
      <c r="L284" s="68">
        <v>0</v>
      </c>
      <c r="M284" s="68">
        <v>0</v>
      </c>
      <c r="N284" s="68">
        <v>0</v>
      </c>
      <c r="O284" s="69" t="s">
        <v>78</v>
      </c>
      <c r="P284" s="104" t="s">
        <v>101</v>
      </c>
      <c r="Q284" s="147">
        <v>1</v>
      </c>
      <c r="R284" s="106">
        <v>0</v>
      </c>
      <c r="S284" s="106">
        <v>0</v>
      </c>
      <c r="T284" s="105">
        <v>0</v>
      </c>
      <c r="U284" s="106">
        <v>0</v>
      </c>
      <c r="V284" s="106">
        <v>0</v>
      </c>
      <c r="W284" s="106">
        <v>0</v>
      </c>
      <c r="X284" s="77"/>
      <c r="Y284" s="77"/>
      <c r="Z284" s="78"/>
    </row>
    <row r="285" spans="1:26" s="13" customFormat="1" ht="96" customHeight="1" x14ac:dyDescent="0.25">
      <c r="A285" s="41"/>
      <c r="B285" s="201"/>
      <c r="C285" s="43"/>
      <c r="D285" s="43"/>
      <c r="E285" s="185"/>
      <c r="F285" s="49" t="s">
        <v>66</v>
      </c>
      <c r="G285" s="34">
        <f t="shared" si="243"/>
        <v>0</v>
      </c>
      <c r="H285" s="35">
        <v>0</v>
      </c>
      <c r="I285" s="68">
        <v>0</v>
      </c>
      <c r="J285" s="68">
        <v>0</v>
      </c>
      <c r="K285" s="68">
        <v>0</v>
      </c>
      <c r="L285" s="68">
        <v>0</v>
      </c>
      <c r="M285" s="68">
        <v>0</v>
      </c>
      <c r="N285" s="68">
        <v>0</v>
      </c>
      <c r="O285" s="69" t="s">
        <v>184</v>
      </c>
      <c r="P285" s="104" t="s">
        <v>101</v>
      </c>
      <c r="Q285" s="147">
        <v>0</v>
      </c>
      <c r="R285" s="106">
        <v>0</v>
      </c>
      <c r="S285" s="106">
        <v>1</v>
      </c>
      <c r="T285" s="105">
        <v>0</v>
      </c>
      <c r="U285" s="106">
        <v>0</v>
      </c>
      <c r="V285" s="106">
        <v>0</v>
      </c>
      <c r="W285" s="106">
        <v>0</v>
      </c>
      <c r="X285" s="77"/>
      <c r="Y285" s="77"/>
      <c r="Z285" s="78"/>
    </row>
    <row r="286" spans="1:26" s="13" customFormat="1" ht="38.25" customHeight="1" x14ac:dyDescent="0.25">
      <c r="A286" s="42"/>
      <c r="B286" s="202"/>
      <c r="C286" s="44"/>
      <c r="D286" s="44"/>
      <c r="E286" s="186"/>
      <c r="F286" s="49" t="s">
        <v>67</v>
      </c>
      <c r="G286" s="34">
        <f t="shared" si="243"/>
        <v>0</v>
      </c>
      <c r="H286" s="35">
        <v>0</v>
      </c>
      <c r="I286" s="68">
        <v>0</v>
      </c>
      <c r="J286" s="68">
        <v>0</v>
      </c>
      <c r="K286" s="68">
        <v>0</v>
      </c>
      <c r="L286" s="68">
        <v>0</v>
      </c>
      <c r="M286" s="68">
        <v>0</v>
      </c>
      <c r="N286" s="68">
        <v>0</v>
      </c>
      <c r="O286" s="134"/>
      <c r="P286" s="103"/>
      <c r="Q286" s="135"/>
      <c r="R286" s="136"/>
      <c r="S286" s="136"/>
      <c r="T286" s="136"/>
      <c r="U286" s="136"/>
      <c r="V286" s="136"/>
      <c r="W286" s="136"/>
      <c r="X286" s="77"/>
      <c r="Y286" s="77"/>
      <c r="Z286" s="78"/>
    </row>
    <row r="287" spans="1:26" s="23" customFormat="1" ht="15.75" customHeight="1" x14ac:dyDescent="0.25">
      <c r="A287" s="203" t="s">
        <v>176</v>
      </c>
      <c r="B287" s="215" t="s">
        <v>177</v>
      </c>
      <c r="C287" s="209" t="s">
        <v>86</v>
      </c>
      <c r="D287" s="209" t="s">
        <v>193</v>
      </c>
      <c r="E287" s="206" t="s">
        <v>21</v>
      </c>
      <c r="F287" s="5" t="s">
        <v>8</v>
      </c>
      <c r="G287" s="33">
        <f>G288+G289+G290+G291</f>
        <v>1000000</v>
      </c>
      <c r="H287" s="33">
        <f>H288+H289+H290+H291</f>
        <v>0</v>
      </c>
      <c r="I287" s="56">
        <f t="shared" ref="I287:N287" si="244">I288+I289+I290+I291</f>
        <v>0</v>
      </c>
      <c r="J287" s="56">
        <f t="shared" si="244"/>
        <v>1000000</v>
      </c>
      <c r="K287" s="56">
        <f t="shared" si="244"/>
        <v>0</v>
      </c>
      <c r="L287" s="56">
        <f t="shared" si="244"/>
        <v>0</v>
      </c>
      <c r="M287" s="56">
        <f t="shared" si="244"/>
        <v>0</v>
      </c>
      <c r="N287" s="56">
        <f t="shared" si="244"/>
        <v>0</v>
      </c>
      <c r="O287" s="212" t="s">
        <v>14</v>
      </c>
      <c r="P287" s="215" t="s">
        <v>14</v>
      </c>
      <c r="Q287" s="215" t="s">
        <v>14</v>
      </c>
      <c r="R287" s="200" t="s">
        <v>14</v>
      </c>
      <c r="S287" s="200" t="s">
        <v>14</v>
      </c>
      <c r="T287" s="200" t="s">
        <v>14</v>
      </c>
      <c r="U287" s="200" t="s">
        <v>14</v>
      </c>
      <c r="V287" s="200" t="s">
        <v>14</v>
      </c>
      <c r="W287" s="200" t="s">
        <v>14</v>
      </c>
      <c r="X287" s="77"/>
      <c r="Y287" s="77"/>
      <c r="Z287" s="77"/>
    </row>
    <row r="288" spans="1:26" s="23" customFormat="1" ht="98.25" customHeight="1" x14ac:dyDescent="0.25">
      <c r="A288" s="204"/>
      <c r="B288" s="216"/>
      <c r="C288" s="210"/>
      <c r="D288" s="210"/>
      <c r="E288" s="207"/>
      <c r="F288" s="5" t="s">
        <v>80</v>
      </c>
      <c r="G288" s="33">
        <f>H288+I288+N288+J288+K288+L288</f>
        <v>0</v>
      </c>
      <c r="H288" s="36">
        <f>H309</f>
        <v>0</v>
      </c>
      <c r="I288" s="143">
        <f t="shared" ref="I288:N290" si="245">I309</f>
        <v>0</v>
      </c>
      <c r="J288" s="143">
        <f t="shared" si="245"/>
        <v>0</v>
      </c>
      <c r="K288" s="143">
        <f t="shared" si="245"/>
        <v>0</v>
      </c>
      <c r="L288" s="143">
        <f t="shared" si="245"/>
        <v>0</v>
      </c>
      <c r="M288" s="143">
        <f t="shared" si="245"/>
        <v>0</v>
      </c>
      <c r="N288" s="143">
        <f t="shared" si="245"/>
        <v>0</v>
      </c>
      <c r="O288" s="213"/>
      <c r="P288" s="216"/>
      <c r="Q288" s="216"/>
      <c r="R288" s="201"/>
      <c r="S288" s="201"/>
      <c r="T288" s="201"/>
      <c r="U288" s="201"/>
      <c r="V288" s="201"/>
      <c r="W288" s="201"/>
      <c r="X288" s="77"/>
      <c r="Y288" s="77"/>
      <c r="Z288" s="77"/>
    </row>
    <row r="289" spans="1:26" s="23" customFormat="1" ht="54.75" customHeight="1" x14ac:dyDescent="0.25">
      <c r="A289" s="204"/>
      <c r="B289" s="216"/>
      <c r="C289" s="210"/>
      <c r="D289" s="210"/>
      <c r="E289" s="207"/>
      <c r="F289" s="5" t="s">
        <v>65</v>
      </c>
      <c r="G289" s="33">
        <f t="shared" ref="G289:G291" si="246">H289+I289+N289+J289+K289+L289</f>
        <v>1000000</v>
      </c>
      <c r="H289" s="36">
        <f t="shared" ref="H289:L289" si="247">H310</f>
        <v>0</v>
      </c>
      <c r="I289" s="143">
        <f t="shared" si="247"/>
        <v>0</v>
      </c>
      <c r="J289" s="143">
        <f t="shared" si="247"/>
        <v>1000000</v>
      </c>
      <c r="K289" s="143">
        <f t="shared" si="247"/>
        <v>0</v>
      </c>
      <c r="L289" s="143">
        <f t="shared" si="247"/>
        <v>0</v>
      </c>
      <c r="M289" s="143">
        <f t="shared" si="245"/>
        <v>0</v>
      </c>
      <c r="N289" s="143">
        <f t="shared" si="245"/>
        <v>0</v>
      </c>
      <c r="O289" s="213"/>
      <c r="P289" s="216"/>
      <c r="Q289" s="216"/>
      <c r="R289" s="201"/>
      <c r="S289" s="201"/>
      <c r="T289" s="201"/>
      <c r="U289" s="201"/>
      <c r="V289" s="201"/>
      <c r="W289" s="201"/>
      <c r="X289" s="77"/>
      <c r="Y289" s="77"/>
      <c r="Z289" s="77"/>
    </row>
    <row r="290" spans="1:26" s="23" customFormat="1" ht="47.25" x14ac:dyDescent="0.25">
      <c r="A290" s="204"/>
      <c r="B290" s="216"/>
      <c r="C290" s="210"/>
      <c r="D290" s="210"/>
      <c r="E290" s="207"/>
      <c r="F290" s="5" t="s">
        <v>66</v>
      </c>
      <c r="G290" s="33">
        <f t="shared" si="246"/>
        <v>0</v>
      </c>
      <c r="H290" s="36">
        <f t="shared" ref="H290:L290" si="248">H311</f>
        <v>0</v>
      </c>
      <c r="I290" s="143">
        <f t="shared" si="248"/>
        <v>0</v>
      </c>
      <c r="J290" s="143">
        <f t="shared" si="248"/>
        <v>0</v>
      </c>
      <c r="K290" s="143">
        <f t="shared" si="248"/>
        <v>0</v>
      </c>
      <c r="L290" s="143">
        <f t="shared" si="248"/>
        <v>0</v>
      </c>
      <c r="M290" s="143">
        <f t="shared" si="245"/>
        <v>0</v>
      </c>
      <c r="N290" s="143">
        <f t="shared" si="245"/>
        <v>0</v>
      </c>
      <c r="O290" s="213"/>
      <c r="P290" s="216"/>
      <c r="Q290" s="216"/>
      <c r="R290" s="201"/>
      <c r="S290" s="201"/>
      <c r="T290" s="201"/>
      <c r="U290" s="201"/>
      <c r="V290" s="201"/>
      <c r="W290" s="201"/>
      <c r="X290" s="77"/>
      <c r="Y290" s="77"/>
      <c r="Z290" s="77"/>
    </row>
    <row r="291" spans="1:26" s="23" customFormat="1" ht="57" customHeight="1" x14ac:dyDescent="0.25">
      <c r="A291" s="205"/>
      <c r="B291" s="217"/>
      <c r="C291" s="211"/>
      <c r="D291" s="211"/>
      <c r="E291" s="208"/>
      <c r="F291" s="5" t="s">
        <v>67</v>
      </c>
      <c r="G291" s="33">
        <f t="shared" si="246"/>
        <v>0</v>
      </c>
      <c r="H291" s="33">
        <f>I291+J291+O291</f>
        <v>0</v>
      </c>
      <c r="I291" s="56">
        <f>J291+K291+P291</f>
        <v>0</v>
      </c>
      <c r="J291" s="56">
        <f>K291+L291+Q291</f>
        <v>0</v>
      </c>
      <c r="K291" s="56">
        <f>L291+N291+R291</f>
        <v>0</v>
      </c>
      <c r="L291" s="56">
        <f>N291+O291+S291</f>
        <v>0</v>
      </c>
      <c r="M291" s="56">
        <f t="shared" ref="M291" si="249">N291+O291+S291</f>
        <v>0</v>
      </c>
      <c r="N291" s="56">
        <f t="shared" ref="N291" si="250">O291+P291+T291</f>
        <v>0</v>
      </c>
      <c r="O291" s="214"/>
      <c r="P291" s="217"/>
      <c r="Q291" s="217"/>
      <c r="R291" s="202"/>
      <c r="S291" s="202"/>
      <c r="T291" s="202"/>
      <c r="U291" s="202"/>
      <c r="V291" s="202"/>
      <c r="W291" s="202"/>
      <c r="X291" s="77"/>
      <c r="Y291" s="77"/>
      <c r="Z291" s="77"/>
    </row>
    <row r="292" spans="1:26" s="13" customFormat="1" ht="34.5" hidden="1" customHeight="1" x14ac:dyDescent="0.25">
      <c r="A292" s="45" t="s">
        <v>96</v>
      </c>
      <c r="B292" s="200" t="s">
        <v>94</v>
      </c>
      <c r="C292" s="46" t="s">
        <v>86</v>
      </c>
      <c r="D292" s="46" t="s">
        <v>111</v>
      </c>
      <c r="E292" s="184" t="s">
        <v>21</v>
      </c>
      <c r="F292" s="49" t="s">
        <v>8</v>
      </c>
      <c r="G292" s="34">
        <f>G293+G294+G295+G296</f>
        <v>0</v>
      </c>
      <c r="H292" s="34">
        <f t="shared" ref="H292:N292" si="251">H293+H294+H295+H296</f>
        <v>0</v>
      </c>
      <c r="I292" s="76">
        <f t="shared" si="251"/>
        <v>0</v>
      </c>
      <c r="J292" s="76">
        <f t="shared" si="251"/>
        <v>0</v>
      </c>
      <c r="K292" s="76">
        <f t="shared" si="251"/>
        <v>0</v>
      </c>
      <c r="L292" s="76">
        <f t="shared" si="251"/>
        <v>0</v>
      </c>
      <c r="M292" s="76">
        <f t="shared" si="251"/>
        <v>0</v>
      </c>
      <c r="N292" s="76">
        <f t="shared" si="251"/>
        <v>0</v>
      </c>
      <c r="O292" s="187" t="s">
        <v>97</v>
      </c>
      <c r="P292" s="190" t="s">
        <v>72</v>
      </c>
      <c r="Q292" s="190"/>
      <c r="R292" s="190"/>
      <c r="S292" s="190"/>
      <c r="T292" s="190"/>
      <c r="U292" s="190"/>
      <c r="V292" s="190"/>
      <c r="W292" s="190"/>
      <c r="X292" s="77"/>
      <c r="Y292" s="77"/>
      <c r="Z292" s="78"/>
    </row>
    <row r="293" spans="1:26" s="13" customFormat="1" ht="34.5" hidden="1" customHeight="1" x14ac:dyDescent="0.25">
      <c r="A293" s="41"/>
      <c r="B293" s="201"/>
      <c r="C293" s="43"/>
      <c r="D293" s="43"/>
      <c r="E293" s="185"/>
      <c r="F293" s="49" t="s">
        <v>80</v>
      </c>
      <c r="G293" s="34">
        <f>H293+I293+N293</f>
        <v>0</v>
      </c>
      <c r="H293" s="35"/>
      <c r="I293" s="68"/>
      <c r="J293" s="68"/>
      <c r="K293" s="68"/>
      <c r="L293" s="68"/>
      <c r="M293" s="68"/>
      <c r="N293" s="68"/>
      <c r="O293" s="189"/>
      <c r="P293" s="192"/>
      <c r="Q293" s="192"/>
      <c r="R293" s="192"/>
      <c r="S293" s="192"/>
      <c r="T293" s="192"/>
      <c r="U293" s="192"/>
      <c r="V293" s="192"/>
      <c r="W293" s="192"/>
      <c r="X293" s="77"/>
      <c r="Y293" s="77"/>
      <c r="Z293" s="78"/>
    </row>
    <row r="294" spans="1:26" s="13" customFormat="1" ht="34.5" hidden="1" customHeight="1" x14ac:dyDescent="0.25">
      <c r="A294" s="41"/>
      <c r="B294" s="124"/>
      <c r="C294" s="43"/>
      <c r="D294" s="43"/>
      <c r="E294" s="185"/>
      <c r="F294" s="49" t="s">
        <v>65</v>
      </c>
      <c r="G294" s="34">
        <f>H294+I294+N294</f>
        <v>0</v>
      </c>
      <c r="H294" s="35"/>
      <c r="I294" s="68"/>
      <c r="J294" s="68"/>
      <c r="K294" s="68"/>
      <c r="L294" s="68"/>
      <c r="M294" s="68"/>
      <c r="N294" s="68"/>
      <c r="O294" s="130" t="s">
        <v>98</v>
      </c>
      <c r="P294" s="144" t="s">
        <v>72</v>
      </c>
      <c r="Q294" s="144"/>
      <c r="R294" s="144"/>
      <c r="S294" s="144"/>
      <c r="T294" s="144"/>
      <c r="U294" s="144"/>
      <c r="V294" s="144"/>
      <c r="W294" s="144"/>
      <c r="X294" s="77"/>
      <c r="Y294" s="77"/>
      <c r="Z294" s="78"/>
    </row>
    <row r="295" spans="1:26" s="13" customFormat="1" ht="34.5" hidden="1" customHeight="1" x14ac:dyDescent="0.25">
      <c r="A295" s="41"/>
      <c r="B295" s="124"/>
      <c r="C295" s="43"/>
      <c r="D295" s="43"/>
      <c r="E295" s="186"/>
      <c r="F295" s="49" t="s">
        <v>66</v>
      </c>
      <c r="G295" s="34">
        <f>H295+I295+N295</f>
        <v>0</v>
      </c>
      <c r="H295" s="35"/>
      <c r="I295" s="68"/>
      <c r="J295" s="68"/>
      <c r="K295" s="68"/>
      <c r="L295" s="68"/>
      <c r="M295" s="68"/>
      <c r="N295" s="68"/>
      <c r="O295" s="107"/>
      <c r="P295" s="144"/>
      <c r="Q295" s="144"/>
      <c r="R295" s="144"/>
      <c r="S295" s="144"/>
      <c r="T295" s="144"/>
      <c r="U295" s="144"/>
      <c r="V295" s="144"/>
      <c r="W295" s="144"/>
      <c r="X295" s="77"/>
      <c r="Y295" s="77"/>
      <c r="Z295" s="78"/>
    </row>
    <row r="296" spans="1:26" s="23" customFormat="1" ht="34.5" hidden="1" customHeight="1" x14ac:dyDescent="0.25">
      <c r="A296" s="41"/>
      <c r="B296" s="124"/>
      <c r="C296" s="43"/>
      <c r="D296" s="43"/>
      <c r="E296" s="40"/>
      <c r="F296" s="49" t="s">
        <v>67</v>
      </c>
      <c r="G296" s="33">
        <f>H296+I296+N296</f>
        <v>0</v>
      </c>
      <c r="H296" s="36"/>
      <c r="I296" s="143"/>
      <c r="J296" s="143"/>
      <c r="K296" s="143"/>
      <c r="L296" s="143"/>
      <c r="M296" s="143"/>
      <c r="N296" s="143"/>
      <c r="O296" s="145"/>
      <c r="P296" s="144"/>
      <c r="Q296" s="144"/>
      <c r="R296" s="144"/>
      <c r="S296" s="144"/>
      <c r="T296" s="144"/>
      <c r="U296" s="144"/>
      <c r="V296" s="144"/>
      <c r="W296" s="144"/>
      <c r="X296" s="77"/>
      <c r="Y296" s="77"/>
      <c r="Z296" s="77"/>
    </row>
    <row r="297" spans="1:26" s="13" customFormat="1" ht="34.5" hidden="1" customHeight="1" x14ac:dyDescent="0.25">
      <c r="A297" s="45" t="s">
        <v>103</v>
      </c>
      <c r="B297" s="200" t="s">
        <v>107</v>
      </c>
      <c r="C297" s="46" t="s">
        <v>86</v>
      </c>
      <c r="D297" s="46" t="s">
        <v>111</v>
      </c>
      <c r="E297" s="184" t="s">
        <v>21</v>
      </c>
      <c r="F297" s="49" t="s">
        <v>8</v>
      </c>
      <c r="G297" s="34">
        <f>G298+G299+G300+G301+G302</f>
        <v>0</v>
      </c>
      <c r="H297" s="34">
        <f>H298+H299+H300+H301</f>
        <v>0</v>
      </c>
      <c r="I297" s="76">
        <f t="shared" ref="I297:N297" si="252">I298+I299+I300+I301</f>
        <v>0</v>
      </c>
      <c r="J297" s="76">
        <f t="shared" si="252"/>
        <v>0</v>
      </c>
      <c r="K297" s="76">
        <f t="shared" si="252"/>
        <v>0</v>
      </c>
      <c r="L297" s="76">
        <f t="shared" si="252"/>
        <v>0</v>
      </c>
      <c r="M297" s="76">
        <f t="shared" si="252"/>
        <v>0</v>
      </c>
      <c r="N297" s="76">
        <f t="shared" si="252"/>
        <v>0</v>
      </c>
      <c r="O297" s="187" t="s">
        <v>108</v>
      </c>
      <c r="P297" s="190" t="s">
        <v>72</v>
      </c>
      <c r="Q297" s="190"/>
      <c r="R297" s="190"/>
      <c r="S297" s="190"/>
      <c r="T297" s="190"/>
      <c r="U297" s="190"/>
      <c r="V297" s="190"/>
      <c r="W297" s="190"/>
      <c r="X297" s="77"/>
      <c r="Y297" s="77"/>
      <c r="Z297" s="78"/>
    </row>
    <row r="298" spans="1:26" s="13" customFormat="1" ht="34.5" hidden="1" customHeight="1" x14ac:dyDescent="0.25">
      <c r="A298" s="196"/>
      <c r="B298" s="201"/>
      <c r="C298" s="43"/>
      <c r="D298" s="198"/>
      <c r="E298" s="185"/>
      <c r="F298" s="49" t="s">
        <v>80</v>
      </c>
      <c r="G298" s="34">
        <f>H298+I298+N298</f>
        <v>0</v>
      </c>
      <c r="H298" s="35"/>
      <c r="I298" s="68"/>
      <c r="J298" s="68"/>
      <c r="K298" s="68"/>
      <c r="L298" s="68"/>
      <c r="M298" s="68"/>
      <c r="N298" s="68"/>
      <c r="O298" s="188"/>
      <c r="P298" s="191"/>
      <c r="Q298" s="191"/>
      <c r="R298" s="191"/>
      <c r="S298" s="191"/>
      <c r="T298" s="191"/>
      <c r="U298" s="191"/>
      <c r="V298" s="191"/>
      <c r="W298" s="191"/>
      <c r="X298" s="77"/>
      <c r="Y298" s="77"/>
      <c r="Z298" s="78"/>
    </row>
    <row r="299" spans="1:26" s="13" customFormat="1" ht="34.5" hidden="1" customHeight="1" x14ac:dyDescent="0.25">
      <c r="A299" s="196"/>
      <c r="B299" s="201"/>
      <c r="C299" s="198"/>
      <c r="D299" s="198"/>
      <c r="E299" s="185"/>
      <c r="F299" s="49" t="s">
        <v>65</v>
      </c>
      <c r="G299" s="34">
        <f>H299+I299+N299</f>
        <v>0</v>
      </c>
      <c r="H299" s="35"/>
      <c r="I299" s="68"/>
      <c r="J299" s="68"/>
      <c r="K299" s="68"/>
      <c r="L299" s="68"/>
      <c r="M299" s="68"/>
      <c r="N299" s="68"/>
      <c r="O299" s="188"/>
      <c r="P299" s="191"/>
      <c r="Q299" s="191"/>
      <c r="R299" s="191"/>
      <c r="S299" s="191"/>
      <c r="T299" s="191"/>
      <c r="U299" s="191"/>
      <c r="V299" s="191"/>
      <c r="W299" s="191"/>
      <c r="X299" s="77"/>
      <c r="Y299" s="77"/>
      <c r="Z299" s="78"/>
    </row>
    <row r="300" spans="1:26" s="13" customFormat="1" ht="47.25" hidden="1" x14ac:dyDescent="0.25">
      <c r="A300" s="196"/>
      <c r="B300" s="201"/>
      <c r="C300" s="198"/>
      <c r="D300" s="198"/>
      <c r="E300" s="186"/>
      <c r="F300" s="49" t="s">
        <v>66</v>
      </c>
      <c r="G300" s="34">
        <f>H300+I300+N300</f>
        <v>0</v>
      </c>
      <c r="H300" s="35"/>
      <c r="I300" s="68"/>
      <c r="J300" s="68"/>
      <c r="K300" s="68"/>
      <c r="L300" s="68"/>
      <c r="M300" s="68"/>
      <c r="N300" s="68"/>
      <c r="O300" s="188"/>
      <c r="P300" s="191"/>
      <c r="Q300" s="191"/>
      <c r="R300" s="191"/>
      <c r="S300" s="191"/>
      <c r="T300" s="191"/>
      <c r="U300" s="191"/>
      <c r="V300" s="191"/>
      <c r="W300" s="191"/>
      <c r="X300" s="77"/>
      <c r="Y300" s="77"/>
      <c r="Z300" s="78"/>
    </row>
    <row r="301" spans="1:26" s="13" customFormat="1" ht="31.5" hidden="1" x14ac:dyDescent="0.25">
      <c r="A301" s="196"/>
      <c r="B301" s="201"/>
      <c r="C301" s="198"/>
      <c r="D301" s="198"/>
      <c r="E301" s="1"/>
      <c r="F301" s="49" t="s">
        <v>67</v>
      </c>
      <c r="G301" s="34">
        <f>H301+I301+N301</f>
        <v>0</v>
      </c>
      <c r="H301" s="35"/>
      <c r="I301" s="68"/>
      <c r="J301" s="68"/>
      <c r="K301" s="68"/>
      <c r="L301" s="68"/>
      <c r="M301" s="68"/>
      <c r="N301" s="68"/>
      <c r="O301" s="188"/>
      <c r="P301" s="192"/>
      <c r="Q301" s="192"/>
      <c r="R301" s="192"/>
      <c r="S301" s="192"/>
      <c r="T301" s="192"/>
      <c r="U301" s="192"/>
      <c r="V301" s="192"/>
      <c r="W301" s="192"/>
      <c r="X301" s="77"/>
      <c r="Y301" s="77"/>
      <c r="Z301" s="78"/>
    </row>
    <row r="302" spans="1:26" s="13" customFormat="1" ht="34.5" hidden="1" customHeight="1" x14ac:dyDescent="0.25">
      <c r="A302" s="197"/>
      <c r="B302" s="202"/>
      <c r="C302" s="199"/>
      <c r="D302" s="199"/>
      <c r="E302" s="3"/>
      <c r="F302" s="49" t="s">
        <v>67</v>
      </c>
      <c r="G302" s="34">
        <f>H302+I302+N302</f>
        <v>0</v>
      </c>
      <c r="H302" s="35"/>
      <c r="I302" s="68"/>
      <c r="J302" s="68"/>
      <c r="K302" s="68"/>
      <c r="L302" s="68"/>
      <c r="M302" s="68"/>
      <c r="N302" s="68"/>
      <c r="O302" s="189"/>
      <c r="P302" s="146"/>
      <c r="Q302" s="146"/>
      <c r="R302" s="146"/>
      <c r="S302" s="146"/>
      <c r="T302" s="146"/>
      <c r="U302" s="146"/>
      <c r="V302" s="146"/>
      <c r="W302" s="146"/>
      <c r="X302" s="77"/>
      <c r="Y302" s="77"/>
      <c r="Z302" s="78"/>
    </row>
    <row r="303" spans="1:26" s="13" customFormat="1" ht="34.5" hidden="1" customHeight="1" x14ac:dyDescent="0.25">
      <c r="A303" s="45" t="s">
        <v>104</v>
      </c>
      <c r="B303" s="200" t="s">
        <v>106</v>
      </c>
      <c r="C303" s="46" t="s">
        <v>86</v>
      </c>
      <c r="D303" s="46" t="s">
        <v>111</v>
      </c>
      <c r="E303" s="184" t="s">
        <v>21</v>
      </c>
      <c r="F303" s="49" t="s">
        <v>8</v>
      </c>
      <c r="G303" s="34">
        <f>G304+G305+G306+G307</f>
        <v>0</v>
      </c>
      <c r="H303" s="34">
        <f>H304+H305+H306+H307</f>
        <v>0</v>
      </c>
      <c r="I303" s="76">
        <f t="shared" ref="I303:N303" si="253">I304+I305+I306+I307</f>
        <v>0</v>
      </c>
      <c r="J303" s="76">
        <f t="shared" si="253"/>
        <v>0</v>
      </c>
      <c r="K303" s="76">
        <f t="shared" si="253"/>
        <v>0</v>
      </c>
      <c r="L303" s="76">
        <f t="shared" si="253"/>
        <v>0</v>
      </c>
      <c r="M303" s="76">
        <f t="shared" si="253"/>
        <v>0</v>
      </c>
      <c r="N303" s="76">
        <f t="shared" si="253"/>
        <v>0</v>
      </c>
      <c r="O303" s="187" t="s">
        <v>105</v>
      </c>
      <c r="P303" s="190" t="s">
        <v>72</v>
      </c>
      <c r="Q303" s="193"/>
      <c r="R303" s="190"/>
      <c r="S303" s="190"/>
      <c r="T303" s="190"/>
      <c r="U303" s="190"/>
      <c r="V303" s="190"/>
      <c r="W303" s="190"/>
      <c r="X303" s="77"/>
      <c r="Y303" s="77"/>
      <c r="Z303" s="78"/>
    </row>
    <row r="304" spans="1:26" s="13" customFormat="1" ht="34.5" hidden="1" customHeight="1" x14ac:dyDescent="0.25">
      <c r="A304" s="41"/>
      <c r="B304" s="201"/>
      <c r="C304" s="43"/>
      <c r="D304" s="43"/>
      <c r="E304" s="185"/>
      <c r="F304" s="49" t="s">
        <v>80</v>
      </c>
      <c r="G304" s="34">
        <f>H304+I304+N304</f>
        <v>0</v>
      </c>
      <c r="H304" s="35"/>
      <c r="I304" s="68"/>
      <c r="J304" s="68"/>
      <c r="K304" s="68"/>
      <c r="L304" s="68"/>
      <c r="M304" s="68"/>
      <c r="N304" s="68"/>
      <c r="O304" s="188"/>
      <c r="P304" s="191"/>
      <c r="Q304" s="194"/>
      <c r="R304" s="191"/>
      <c r="S304" s="191"/>
      <c r="T304" s="191"/>
      <c r="U304" s="191"/>
      <c r="V304" s="191"/>
      <c r="W304" s="191"/>
      <c r="X304" s="77"/>
      <c r="Y304" s="77"/>
      <c r="Z304" s="78"/>
    </row>
    <row r="305" spans="1:26" s="13" customFormat="1" ht="34.5" hidden="1" customHeight="1" x14ac:dyDescent="0.25">
      <c r="A305" s="41"/>
      <c r="B305" s="201"/>
      <c r="C305" s="43"/>
      <c r="D305" s="43"/>
      <c r="E305" s="185"/>
      <c r="F305" s="49" t="s">
        <v>65</v>
      </c>
      <c r="G305" s="34">
        <f>H305+I305+N305</f>
        <v>0</v>
      </c>
      <c r="H305" s="35"/>
      <c r="I305" s="68"/>
      <c r="J305" s="68"/>
      <c r="K305" s="68"/>
      <c r="L305" s="68"/>
      <c r="M305" s="68"/>
      <c r="N305" s="68"/>
      <c r="O305" s="188"/>
      <c r="P305" s="191"/>
      <c r="Q305" s="194"/>
      <c r="R305" s="191"/>
      <c r="S305" s="191"/>
      <c r="T305" s="191"/>
      <c r="U305" s="191"/>
      <c r="V305" s="191"/>
      <c r="W305" s="191"/>
      <c r="X305" s="77"/>
      <c r="Y305" s="77"/>
      <c r="Z305" s="78"/>
    </row>
    <row r="306" spans="1:26" s="13" customFormat="1" ht="47.25" hidden="1" x14ac:dyDescent="0.25">
      <c r="A306" s="41"/>
      <c r="B306" s="201"/>
      <c r="C306" s="43"/>
      <c r="D306" s="43"/>
      <c r="E306" s="185"/>
      <c r="F306" s="49" t="s">
        <v>66</v>
      </c>
      <c r="G306" s="34">
        <f>H306+I306+N306</f>
        <v>0</v>
      </c>
      <c r="H306" s="35"/>
      <c r="I306" s="68"/>
      <c r="J306" s="68"/>
      <c r="K306" s="68"/>
      <c r="L306" s="68"/>
      <c r="M306" s="68"/>
      <c r="N306" s="68"/>
      <c r="O306" s="188"/>
      <c r="P306" s="191"/>
      <c r="Q306" s="194"/>
      <c r="R306" s="191"/>
      <c r="S306" s="191"/>
      <c r="T306" s="191"/>
      <c r="U306" s="191"/>
      <c r="V306" s="191"/>
      <c r="W306" s="191"/>
      <c r="X306" s="77"/>
      <c r="Y306" s="77"/>
      <c r="Z306" s="78"/>
    </row>
    <row r="307" spans="1:26" s="13" customFormat="1" ht="34.5" hidden="1" customHeight="1" x14ac:dyDescent="0.25">
      <c r="A307" s="42"/>
      <c r="B307" s="202"/>
      <c r="C307" s="44"/>
      <c r="D307" s="44"/>
      <c r="E307" s="186"/>
      <c r="F307" s="49" t="s">
        <v>67</v>
      </c>
      <c r="G307" s="34">
        <f>H307+I307+N307</f>
        <v>0</v>
      </c>
      <c r="H307" s="35"/>
      <c r="I307" s="68"/>
      <c r="J307" s="68"/>
      <c r="K307" s="68"/>
      <c r="L307" s="68"/>
      <c r="M307" s="68"/>
      <c r="N307" s="68"/>
      <c r="O307" s="189"/>
      <c r="P307" s="192"/>
      <c r="Q307" s="195"/>
      <c r="R307" s="192"/>
      <c r="S307" s="192"/>
      <c r="T307" s="192"/>
      <c r="U307" s="192"/>
      <c r="V307" s="192"/>
      <c r="W307" s="192"/>
      <c r="X307" s="77"/>
      <c r="Y307" s="77"/>
      <c r="Z307" s="78"/>
    </row>
    <row r="308" spans="1:26" s="13" customFormat="1" ht="15.75" customHeight="1" x14ac:dyDescent="0.25">
      <c r="A308" s="45" t="s">
        <v>178</v>
      </c>
      <c r="B308" s="200" t="s">
        <v>179</v>
      </c>
      <c r="C308" s="46" t="s">
        <v>111</v>
      </c>
      <c r="D308" s="46" t="s">
        <v>193</v>
      </c>
      <c r="E308" s="184" t="s">
        <v>21</v>
      </c>
      <c r="F308" s="49" t="s">
        <v>8</v>
      </c>
      <c r="G308" s="34">
        <f>G309+G310+G311+G312</f>
        <v>1000000</v>
      </c>
      <c r="H308" s="34">
        <f>H309+H310+H311+H312</f>
        <v>0</v>
      </c>
      <c r="I308" s="76">
        <f t="shared" ref="I308" si="254">I309+I310+I311+I312</f>
        <v>0</v>
      </c>
      <c r="J308" s="76">
        <f>J309+J310+J311+J312</f>
        <v>1000000</v>
      </c>
      <c r="K308" s="76">
        <f t="shared" ref="K308:N308" si="255">K309+K310+K311+K312</f>
        <v>0</v>
      </c>
      <c r="L308" s="76">
        <f t="shared" si="255"/>
        <v>0</v>
      </c>
      <c r="M308" s="76">
        <f t="shared" si="255"/>
        <v>0</v>
      </c>
      <c r="N308" s="76">
        <f t="shared" si="255"/>
        <v>0</v>
      </c>
      <c r="O308" s="187" t="s">
        <v>180</v>
      </c>
      <c r="P308" s="190" t="s">
        <v>72</v>
      </c>
      <c r="Q308" s="193">
        <v>0</v>
      </c>
      <c r="R308" s="181">
        <v>0</v>
      </c>
      <c r="S308" s="181">
        <v>1</v>
      </c>
      <c r="T308" s="181">
        <v>0</v>
      </c>
      <c r="U308" s="181">
        <v>0</v>
      </c>
      <c r="V308" s="181">
        <v>0</v>
      </c>
      <c r="W308" s="181">
        <v>0</v>
      </c>
      <c r="X308" s="77"/>
      <c r="Y308" s="77"/>
      <c r="Z308" s="78"/>
    </row>
    <row r="309" spans="1:26" s="13" customFormat="1" ht="80.25" customHeight="1" x14ac:dyDescent="0.25">
      <c r="A309" s="41"/>
      <c r="B309" s="201"/>
      <c r="C309" s="43"/>
      <c r="D309" s="43"/>
      <c r="E309" s="185"/>
      <c r="F309" s="49" t="s">
        <v>80</v>
      </c>
      <c r="G309" s="34">
        <f>H309+I309+N309+J309+K309+L309</f>
        <v>0</v>
      </c>
      <c r="H309" s="35">
        <v>0</v>
      </c>
      <c r="I309" s="68">
        <v>0</v>
      </c>
      <c r="J309" s="68">
        <v>0</v>
      </c>
      <c r="K309" s="68">
        <v>0</v>
      </c>
      <c r="L309" s="68">
        <v>0</v>
      </c>
      <c r="M309" s="68">
        <v>0</v>
      </c>
      <c r="N309" s="68">
        <v>0</v>
      </c>
      <c r="O309" s="188"/>
      <c r="P309" s="191"/>
      <c r="Q309" s="194"/>
      <c r="R309" s="182"/>
      <c r="S309" s="182"/>
      <c r="T309" s="182"/>
      <c r="U309" s="182"/>
      <c r="V309" s="182"/>
      <c r="W309" s="182"/>
      <c r="X309" s="77"/>
      <c r="Y309" s="77"/>
      <c r="Z309" s="78"/>
    </row>
    <row r="310" spans="1:26" s="13" customFormat="1" ht="51.75" customHeight="1" x14ac:dyDescent="0.25">
      <c r="A310" s="41"/>
      <c r="B310" s="201"/>
      <c r="C310" s="43"/>
      <c r="D310" s="43"/>
      <c r="E310" s="185"/>
      <c r="F310" s="49" t="s">
        <v>65</v>
      </c>
      <c r="G310" s="34">
        <f t="shared" ref="G310:G312" si="256">H310+I310+N310+J310+K310+L310</f>
        <v>1000000</v>
      </c>
      <c r="H310" s="35">
        <v>0</v>
      </c>
      <c r="I310" s="68">
        <v>0</v>
      </c>
      <c r="J310" s="68">
        <v>1000000</v>
      </c>
      <c r="K310" s="68">
        <v>0</v>
      </c>
      <c r="L310" s="68">
        <v>0</v>
      </c>
      <c r="M310" s="68">
        <v>0</v>
      </c>
      <c r="N310" s="68">
        <v>0</v>
      </c>
      <c r="O310" s="188"/>
      <c r="P310" s="191"/>
      <c r="Q310" s="194"/>
      <c r="R310" s="182"/>
      <c r="S310" s="182"/>
      <c r="T310" s="182"/>
      <c r="U310" s="182"/>
      <c r="V310" s="182"/>
      <c r="W310" s="182"/>
      <c r="X310" s="77"/>
      <c r="Y310" s="77"/>
      <c r="Z310" s="78"/>
    </row>
    <row r="311" spans="1:26" s="13" customFormat="1" ht="54.75" customHeight="1" x14ac:dyDescent="0.25">
      <c r="A311" s="41"/>
      <c r="B311" s="201"/>
      <c r="C311" s="43"/>
      <c r="D311" s="43"/>
      <c r="E311" s="185"/>
      <c r="F311" s="49" t="s">
        <v>66</v>
      </c>
      <c r="G311" s="34">
        <f t="shared" si="256"/>
        <v>0</v>
      </c>
      <c r="H311" s="35">
        <v>0</v>
      </c>
      <c r="I311" s="68">
        <v>0</v>
      </c>
      <c r="J311" s="68">
        <v>0</v>
      </c>
      <c r="K311" s="68">
        <v>0</v>
      </c>
      <c r="L311" s="68">
        <v>0</v>
      </c>
      <c r="M311" s="68">
        <v>0</v>
      </c>
      <c r="N311" s="68">
        <v>0</v>
      </c>
      <c r="O311" s="188"/>
      <c r="P311" s="191"/>
      <c r="Q311" s="194"/>
      <c r="R311" s="182"/>
      <c r="S311" s="182"/>
      <c r="T311" s="182"/>
      <c r="U311" s="182"/>
      <c r="V311" s="182"/>
      <c r="W311" s="182"/>
      <c r="X311" s="77"/>
      <c r="Y311" s="77"/>
      <c r="Z311" s="78"/>
    </row>
    <row r="312" spans="1:26" s="13" customFormat="1" ht="38.25" customHeight="1" x14ac:dyDescent="0.25">
      <c r="A312" s="42"/>
      <c r="B312" s="202"/>
      <c r="C312" s="44"/>
      <c r="D312" s="44"/>
      <c r="E312" s="186"/>
      <c r="F312" s="49" t="s">
        <v>67</v>
      </c>
      <c r="G312" s="34">
        <f t="shared" si="256"/>
        <v>0</v>
      </c>
      <c r="H312" s="35">
        <v>0</v>
      </c>
      <c r="I312" s="68">
        <v>0</v>
      </c>
      <c r="J312" s="68">
        <v>0</v>
      </c>
      <c r="K312" s="68">
        <v>0</v>
      </c>
      <c r="L312" s="68">
        <v>0</v>
      </c>
      <c r="M312" s="68">
        <v>0</v>
      </c>
      <c r="N312" s="68">
        <v>0</v>
      </c>
      <c r="O312" s="189"/>
      <c r="P312" s="192"/>
      <c r="Q312" s="195"/>
      <c r="R312" s="183"/>
      <c r="S312" s="183"/>
      <c r="T312" s="183"/>
      <c r="U312" s="183"/>
      <c r="V312" s="183"/>
      <c r="W312" s="183"/>
      <c r="X312" s="77"/>
      <c r="Y312" s="77"/>
      <c r="Z312" s="78"/>
    </row>
    <row r="313" spans="1:26" s="23" customFormat="1" ht="15.75" customHeight="1" x14ac:dyDescent="0.25">
      <c r="A313" s="203" t="s">
        <v>189</v>
      </c>
      <c r="B313" s="215" t="s">
        <v>191</v>
      </c>
      <c r="C313" s="209" t="s">
        <v>192</v>
      </c>
      <c r="D313" s="209" t="s">
        <v>193</v>
      </c>
      <c r="E313" s="206" t="s">
        <v>21</v>
      </c>
      <c r="F313" s="5" t="s">
        <v>8</v>
      </c>
      <c r="G313" s="33">
        <f>G314+G315+G316+G317</f>
        <v>375493.69</v>
      </c>
      <c r="H313" s="33">
        <f>H314+H315+H316+H317</f>
        <v>0</v>
      </c>
      <c r="I313" s="56">
        <f t="shared" ref="I313:N313" si="257">I314+I315+I316+I317</f>
        <v>0</v>
      </c>
      <c r="J313" s="56">
        <f t="shared" si="257"/>
        <v>0</v>
      </c>
      <c r="K313" s="56">
        <f t="shared" si="257"/>
        <v>0</v>
      </c>
      <c r="L313" s="56">
        <f t="shared" si="257"/>
        <v>375493.69</v>
      </c>
      <c r="M313" s="56">
        <f t="shared" ref="M313" si="258">M314+M315+M316+M317</f>
        <v>0</v>
      </c>
      <c r="N313" s="56">
        <f t="shared" si="257"/>
        <v>0</v>
      </c>
      <c r="O313" s="212" t="s">
        <v>14</v>
      </c>
      <c r="P313" s="215" t="s">
        <v>14</v>
      </c>
      <c r="Q313" s="215" t="s">
        <v>14</v>
      </c>
      <c r="R313" s="200" t="s">
        <v>14</v>
      </c>
      <c r="S313" s="200" t="s">
        <v>14</v>
      </c>
      <c r="T313" s="200" t="s">
        <v>14</v>
      </c>
      <c r="U313" s="200" t="s">
        <v>14</v>
      </c>
      <c r="V313" s="200" t="s">
        <v>14</v>
      </c>
      <c r="W313" s="200" t="s">
        <v>14</v>
      </c>
      <c r="X313" s="77"/>
      <c r="Y313" s="77"/>
      <c r="Z313" s="77"/>
    </row>
    <row r="314" spans="1:26" s="23" customFormat="1" ht="98.25" customHeight="1" x14ac:dyDescent="0.25">
      <c r="A314" s="204"/>
      <c r="B314" s="216"/>
      <c r="C314" s="210"/>
      <c r="D314" s="210"/>
      <c r="E314" s="207"/>
      <c r="F314" s="5" t="s">
        <v>80</v>
      </c>
      <c r="G314" s="33">
        <f>H314+I314+N314+J314+K314+L314</f>
        <v>375493.69</v>
      </c>
      <c r="H314" s="36">
        <f>H335</f>
        <v>0</v>
      </c>
      <c r="I314" s="143">
        <f t="shared" ref="I314:N314" si="259">I335</f>
        <v>0</v>
      </c>
      <c r="J314" s="143">
        <f t="shared" si="259"/>
        <v>0</v>
      </c>
      <c r="K314" s="143">
        <f t="shared" si="259"/>
        <v>0</v>
      </c>
      <c r="L314" s="143">
        <f t="shared" si="259"/>
        <v>375493.69</v>
      </c>
      <c r="M314" s="143">
        <f t="shared" ref="M314" si="260">M335</f>
        <v>0</v>
      </c>
      <c r="N314" s="143">
        <f t="shared" si="259"/>
        <v>0</v>
      </c>
      <c r="O314" s="213"/>
      <c r="P314" s="216"/>
      <c r="Q314" s="216"/>
      <c r="R314" s="201"/>
      <c r="S314" s="201"/>
      <c r="T314" s="201"/>
      <c r="U314" s="201"/>
      <c r="V314" s="201"/>
      <c r="W314" s="201"/>
      <c r="X314" s="77"/>
      <c r="Y314" s="77"/>
      <c r="Z314" s="77"/>
    </row>
    <row r="315" spans="1:26" s="23" customFormat="1" ht="54.75" customHeight="1" x14ac:dyDescent="0.25">
      <c r="A315" s="204"/>
      <c r="B315" s="216"/>
      <c r="C315" s="210"/>
      <c r="D315" s="210"/>
      <c r="E315" s="207"/>
      <c r="F315" s="5" t="s">
        <v>65</v>
      </c>
      <c r="G315" s="33">
        <f t="shared" ref="G315:G317" si="261">H315+I315+N315+J315+K315+L315</f>
        <v>0</v>
      </c>
      <c r="H315" s="36">
        <f t="shared" ref="H315:N315" si="262">H336</f>
        <v>0</v>
      </c>
      <c r="I315" s="143">
        <f t="shared" si="262"/>
        <v>0</v>
      </c>
      <c r="J315" s="143">
        <f t="shared" si="262"/>
        <v>0</v>
      </c>
      <c r="K315" s="143">
        <f t="shared" si="262"/>
        <v>0</v>
      </c>
      <c r="L315" s="143">
        <f t="shared" si="262"/>
        <v>0</v>
      </c>
      <c r="M315" s="143">
        <f t="shared" ref="M315" si="263">M336</f>
        <v>0</v>
      </c>
      <c r="N315" s="143">
        <f t="shared" si="262"/>
        <v>0</v>
      </c>
      <c r="O315" s="213"/>
      <c r="P315" s="216"/>
      <c r="Q315" s="216"/>
      <c r="R315" s="201"/>
      <c r="S315" s="201"/>
      <c r="T315" s="201"/>
      <c r="U315" s="201"/>
      <c r="V315" s="201"/>
      <c r="W315" s="201"/>
      <c r="X315" s="77"/>
      <c r="Y315" s="77"/>
      <c r="Z315" s="77"/>
    </row>
    <row r="316" spans="1:26" s="23" customFormat="1" ht="47.25" x14ac:dyDescent="0.25">
      <c r="A316" s="204"/>
      <c r="B316" s="216"/>
      <c r="C316" s="210"/>
      <c r="D316" s="210"/>
      <c r="E316" s="207"/>
      <c r="F316" s="5" t="s">
        <v>66</v>
      </c>
      <c r="G316" s="33">
        <f t="shared" si="261"/>
        <v>0</v>
      </c>
      <c r="H316" s="36">
        <f t="shared" ref="H316:N316" si="264">H337</f>
        <v>0</v>
      </c>
      <c r="I316" s="143">
        <f t="shared" si="264"/>
        <v>0</v>
      </c>
      <c r="J316" s="143">
        <f t="shared" si="264"/>
        <v>0</v>
      </c>
      <c r="K316" s="143">
        <f t="shared" si="264"/>
        <v>0</v>
      </c>
      <c r="L316" s="143">
        <f t="shared" si="264"/>
        <v>0</v>
      </c>
      <c r="M316" s="143">
        <f t="shared" ref="M316" si="265">M337</f>
        <v>0</v>
      </c>
      <c r="N316" s="143">
        <f t="shared" si="264"/>
        <v>0</v>
      </c>
      <c r="O316" s="213"/>
      <c r="P316" s="216"/>
      <c r="Q316" s="216"/>
      <c r="R316" s="201"/>
      <c r="S316" s="201"/>
      <c r="T316" s="201"/>
      <c r="U316" s="201"/>
      <c r="V316" s="201"/>
      <c r="W316" s="201"/>
      <c r="X316" s="77"/>
      <c r="Y316" s="77"/>
      <c r="Z316" s="77"/>
    </row>
    <row r="317" spans="1:26" s="23" customFormat="1" ht="57" customHeight="1" x14ac:dyDescent="0.25">
      <c r="A317" s="205"/>
      <c r="B317" s="217"/>
      <c r="C317" s="211"/>
      <c r="D317" s="211"/>
      <c r="E317" s="208"/>
      <c r="F317" s="5" t="s">
        <v>67</v>
      </c>
      <c r="G317" s="33">
        <f t="shared" si="261"/>
        <v>0</v>
      </c>
      <c r="H317" s="33">
        <f>I317+J317+O317</f>
        <v>0</v>
      </c>
      <c r="I317" s="56">
        <f>J317+K317+P317</f>
        <v>0</v>
      </c>
      <c r="J317" s="56">
        <f>K317+L317+Q317</f>
        <v>0</v>
      </c>
      <c r="K317" s="56">
        <f>L317+N317+R317</f>
        <v>0</v>
      </c>
      <c r="L317" s="56">
        <f>N317+O317+S317</f>
        <v>0</v>
      </c>
      <c r="M317" s="56">
        <f t="shared" ref="M317:N317" si="266">N317+O317+S317</f>
        <v>0</v>
      </c>
      <c r="N317" s="56">
        <f t="shared" si="266"/>
        <v>0</v>
      </c>
      <c r="O317" s="214"/>
      <c r="P317" s="217"/>
      <c r="Q317" s="217"/>
      <c r="R317" s="202"/>
      <c r="S317" s="202"/>
      <c r="T317" s="202"/>
      <c r="U317" s="202"/>
      <c r="V317" s="202"/>
      <c r="W317" s="202"/>
      <c r="X317" s="77"/>
      <c r="Y317" s="77"/>
      <c r="Z317" s="77"/>
    </row>
    <row r="318" spans="1:26" s="13" customFormat="1" ht="34.5" hidden="1" customHeight="1" x14ac:dyDescent="0.25">
      <c r="A318" s="45" t="s">
        <v>96</v>
      </c>
      <c r="B318" s="200" t="s">
        <v>94</v>
      </c>
      <c r="C318" s="46" t="s">
        <v>86</v>
      </c>
      <c r="D318" s="46" t="s">
        <v>111</v>
      </c>
      <c r="E318" s="184" t="s">
        <v>21</v>
      </c>
      <c r="F318" s="49" t="s">
        <v>8</v>
      </c>
      <c r="G318" s="34">
        <f>G319+G320+G321+G322</f>
        <v>0</v>
      </c>
      <c r="H318" s="34">
        <f t="shared" ref="H318:N318" si="267">H319+H320+H321+H322</f>
        <v>0</v>
      </c>
      <c r="I318" s="76">
        <f t="shared" si="267"/>
        <v>0</v>
      </c>
      <c r="J318" s="76">
        <f t="shared" si="267"/>
        <v>0</v>
      </c>
      <c r="K318" s="76">
        <f t="shared" si="267"/>
        <v>0</v>
      </c>
      <c r="L318" s="76">
        <f t="shared" si="267"/>
        <v>0</v>
      </c>
      <c r="M318" s="76">
        <f t="shared" ref="M318" si="268">M319+M320+M321+M322</f>
        <v>0</v>
      </c>
      <c r="N318" s="76">
        <f t="shared" si="267"/>
        <v>0</v>
      </c>
      <c r="O318" s="187" t="s">
        <v>97</v>
      </c>
      <c r="P318" s="190" t="s">
        <v>72</v>
      </c>
      <c r="Q318" s="190"/>
      <c r="R318" s="190"/>
      <c r="S318" s="190"/>
      <c r="T318" s="190"/>
      <c r="U318" s="190"/>
      <c r="V318" s="190"/>
      <c r="W318" s="190"/>
      <c r="X318" s="77"/>
      <c r="Y318" s="77"/>
      <c r="Z318" s="78"/>
    </row>
    <row r="319" spans="1:26" s="13" customFormat="1" ht="34.5" hidden="1" customHeight="1" x14ac:dyDescent="0.25">
      <c r="A319" s="41"/>
      <c r="B319" s="201"/>
      <c r="C319" s="43"/>
      <c r="D319" s="43"/>
      <c r="E319" s="185"/>
      <c r="F319" s="49" t="s">
        <v>80</v>
      </c>
      <c r="G319" s="34">
        <f>H319+I319+N319</f>
        <v>0</v>
      </c>
      <c r="H319" s="35"/>
      <c r="I319" s="68"/>
      <c r="J319" s="68"/>
      <c r="K319" s="68"/>
      <c r="L319" s="68"/>
      <c r="M319" s="68"/>
      <c r="N319" s="68"/>
      <c r="O319" s="189"/>
      <c r="P319" s="192"/>
      <c r="Q319" s="192"/>
      <c r="R319" s="192"/>
      <c r="S319" s="192"/>
      <c r="T319" s="192"/>
      <c r="U319" s="192"/>
      <c r="V319" s="192"/>
      <c r="W319" s="192"/>
      <c r="X319" s="77"/>
      <c r="Y319" s="77"/>
      <c r="Z319" s="78"/>
    </row>
    <row r="320" spans="1:26" s="13" customFormat="1" ht="34.5" hidden="1" customHeight="1" x14ac:dyDescent="0.25">
      <c r="A320" s="41"/>
      <c r="B320" s="124"/>
      <c r="C320" s="43"/>
      <c r="D320" s="43"/>
      <c r="E320" s="185"/>
      <c r="F320" s="49" t="s">
        <v>65</v>
      </c>
      <c r="G320" s="34">
        <f>H320+I320+N320</f>
        <v>0</v>
      </c>
      <c r="H320" s="35"/>
      <c r="I320" s="68"/>
      <c r="J320" s="68"/>
      <c r="K320" s="68"/>
      <c r="L320" s="68"/>
      <c r="M320" s="68"/>
      <c r="N320" s="68"/>
      <c r="O320" s="130" t="s">
        <v>98</v>
      </c>
      <c r="P320" s="144" t="s">
        <v>72</v>
      </c>
      <c r="Q320" s="144"/>
      <c r="R320" s="144"/>
      <c r="S320" s="144"/>
      <c r="T320" s="144"/>
      <c r="U320" s="144"/>
      <c r="V320" s="144"/>
      <c r="W320" s="144"/>
      <c r="X320" s="77"/>
      <c r="Y320" s="77"/>
      <c r="Z320" s="78"/>
    </row>
    <row r="321" spans="1:26" s="13" customFormat="1" ht="34.5" hidden="1" customHeight="1" x14ac:dyDescent="0.25">
      <c r="A321" s="41"/>
      <c r="B321" s="124"/>
      <c r="C321" s="43"/>
      <c r="D321" s="43"/>
      <c r="E321" s="186"/>
      <c r="F321" s="49" t="s">
        <v>66</v>
      </c>
      <c r="G321" s="34">
        <f>H321+I321+N321</f>
        <v>0</v>
      </c>
      <c r="H321" s="35"/>
      <c r="I321" s="68"/>
      <c r="J321" s="68"/>
      <c r="K321" s="68"/>
      <c r="L321" s="68"/>
      <c r="M321" s="68"/>
      <c r="N321" s="68"/>
      <c r="O321" s="107"/>
      <c r="P321" s="144"/>
      <c r="Q321" s="144"/>
      <c r="R321" s="144"/>
      <c r="S321" s="144"/>
      <c r="T321" s="144"/>
      <c r="U321" s="144"/>
      <c r="V321" s="144"/>
      <c r="W321" s="144"/>
      <c r="X321" s="77"/>
      <c r="Y321" s="77"/>
      <c r="Z321" s="78"/>
    </row>
    <row r="322" spans="1:26" s="23" customFormat="1" ht="34.5" hidden="1" customHeight="1" x14ac:dyDescent="0.25">
      <c r="A322" s="41"/>
      <c r="B322" s="124"/>
      <c r="C322" s="43"/>
      <c r="D322" s="43"/>
      <c r="E322" s="40"/>
      <c r="F322" s="49" t="s">
        <v>67</v>
      </c>
      <c r="G322" s="33">
        <f>H322+I322+N322</f>
        <v>0</v>
      </c>
      <c r="H322" s="36"/>
      <c r="I322" s="143"/>
      <c r="J322" s="143"/>
      <c r="K322" s="143"/>
      <c r="L322" s="143"/>
      <c r="M322" s="143"/>
      <c r="N322" s="143"/>
      <c r="O322" s="145"/>
      <c r="P322" s="144"/>
      <c r="Q322" s="144"/>
      <c r="R322" s="144"/>
      <c r="S322" s="144"/>
      <c r="T322" s="144"/>
      <c r="U322" s="144"/>
      <c r="V322" s="144"/>
      <c r="W322" s="144"/>
      <c r="X322" s="77"/>
      <c r="Y322" s="77"/>
      <c r="Z322" s="77"/>
    </row>
    <row r="323" spans="1:26" s="13" customFormat="1" ht="34.5" hidden="1" customHeight="1" x14ac:dyDescent="0.25">
      <c r="A323" s="45" t="s">
        <v>103</v>
      </c>
      <c r="B323" s="200" t="s">
        <v>107</v>
      </c>
      <c r="C323" s="46" t="s">
        <v>86</v>
      </c>
      <c r="D323" s="46" t="s">
        <v>111</v>
      </c>
      <c r="E323" s="184" t="s">
        <v>21</v>
      </c>
      <c r="F323" s="49" t="s">
        <v>8</v>
      </c>
      <c r="G323" s="34">
        <f>G324+G325+G326+G327+G328</f>
        <v>0</v>
      </c>
      <c r="H323" s="34">
        <f>H324+H325+H326+H327</f>
        <v>0</v>
      </c>
      <c r="I323" s="76">
        <f t="shared" ref="I323:N323" si="269">I324+I325+I326+I327</f>
        <v>0</v>
      </c>
      <c r="J323" s="76">
        <f t="shared" si="269"/>
        <v>0</v>
      </c>
      <c r="K323" s="76">
        <f t="shared" si="269"/>
        <v>0</v>
      </c>
      <c r="L323" s="76">
        <f t="shared" si="269"/>
        <v>0</v>
      </c>
      <c r="M323" s="76">
        <f t="shared" ref="M323" si="270">M324+M325+M326+M327</f>
        <v>0</v>
      </c>
      <c r="N323" s="76">
        <f t="shared" si="269"/>
        <v>0</v>
      </c>
      <c r="O323" s="187" t="s">
        <v>108</v>
      </c>
      <c r="P323" s="190" t="s">
        <v>72</v>
      </c>
      <c r="Q323" s="190"/>
      <c r="R323" s="190"/>
      <c r="S323" s="190"/>
      <c r="T323" s="190"/>
      <c r="U323" s="190"/>
      <c r="V323" s="190"/>
      <c r="W323" s="190"/>
      <c r="X323" s="77"/>
      <c r="Y323" s="77"/>
      <c r="Z323" s="78"/>
    </row>
    <row r="324" spans="1:26" s="13" customFormat="1" ht="34.5" hidden="1" customHeight="1" x14ac:dyDescent="0.25">
      <c r="A324" s="196"/>
      <c r="B324" s="201"/>
      <c r="C324" s="43"/>
      <c r="D324" s="198"/>
      <c r="E324" s="185"/>
      <c r="F324" s="49" t="s">
        <v>80</v>
      </c>
      <c r="G324" s="34">
        <f>H324+I324+N324</f>
        <v>0</v>
      </c>
      <c r="H324" s="35"/>
      <c r="I324" s="68"/>
      <c r="J324" s="68"/>
      <c r="K324" s="68"/>
      <c r="L324" s="68"/>
      <c r="M324" s="68"/>
      <c r="N324" s="68"/>
      <c r="O324" s="188"/>
      <c r="P324" s="191"/>
      <c r="Q324" s="191"/>
      <c r="R324" s="191"/>
      <c r="S324" s="191"/>
      <c r="T324" s="191"/>
      <c r="U324" s="191"/>
      <c r="V324" s="191"/>
      <c r="W324" s="191"/>
      <c r="X324" s="77"/>
      <c r="Y324" s="77"/>
      <c r="Z324" s="78"/>
    </row>
    <row r="325" spans="1:26" s="13" customFormat="1" ht="34.5" hidden="1" customHeight="1" x14ac:dyDescent="0.25">
      <c r="A325" s="196"/>
      <c r="B325" s="201"/>
      <c r="C325" s="198"/>
      <c r="D325" s="198"/>
      <c r="E325" s="185"/>
      <c r="F325" s="49" t="s">
        <v>65</v>
      </c>
      <c r="G325" s="34">
        <f>H325+I325+N325</f>
        <v>0</v>
      </c>
      <c r="H325" s="35"/>
      <c r="I325" s="68"/>
      <c r="J325" s="68"/>
      <c r="K325" s="68"/>
      <c r="L325" s="68"/>
      <c r="M325" s="68"/>
      <c r="N325" s="68"/>
      <c r="O325" s="188"/>
      <c r="P325" s="191"/>
      <c r="Q325" s="191"/>
      <c r="R325" s="191"/>
      <c r="S325" s="191"/>
      <c r="T325" s="191"/>
      <c r="U325" s="191"/>
      <c r="V325" s="191"/>
      <c r="W325" s="191"/>
      <c r="X325" s="77"/>
      <c r="Y325" s="77"/>
      <c r="Z325" s="78"/>
    </row>
    <row r="326" spans="1:26" s="13" customFormat="1" ht="47.25" hidden="1" x14ac:dyDescent="0.25">
      <c r="A326" s="196"/>
      <c r="B326" s="201"/>
      <c r="C326" s="198"/>
      <c r="D326" s="198"/>
      <c r="E326" s="186"/>
      <c r="F326" s="49" t="s">
        <v>66</v>
      </c>
      <c r="G326" s="34">
        <f>H326+I326+N326</f>
        <v>0</v>
      </c>
      <c r="H326" s="35"/>
      <c r="I326" s="68"/>
      <c r="J326" s="68"/>
      <c r="K326" s="68"/>
      <c r="L326" s="68"/>
      <c r="M326" s="68"/>
      <c r="N326" s="68"/>
      <c r="O326" s="188"/>
      <c r="P326" s="191"/>
      <c r="Q326" s="191"/>
      <c r="R326" s="191"/>
      <c r="S326" s="191"/>
      <c r="T326" s="191"/>
      <c r="U326" s="191"/>
      <c r="V326" s="191"/>
      <c r="W326" s="191"/>
      <c r="X326" s="77"/>
      <c r="Y326" s="77"/>
      <c r="Z326" s="78"/>
    </row>
    <row r="327" spans="1:26" s="13" customFormat="1" ht="31.5" hidden="1" x14ac:dyDescent="0.25">
      <c r="A327" s="196"/>
      <c r="B327" s="201"/>
      <c r="C327" s="198"/>
      <c r="D327" s="198"/>
      <c r="E327" s="1"/>
      <c r="F327" s="49" t="s">
        <v>67</v>
      </c>
      <c r="G327" s="34">
        <f>H327+I327+N327</f>
        <v>0</v>
      </c>
      <c r="H327" s="35"/>
      <c r="I327" s="68"/>
      <c r="J327" s="68"/>
      <c r="K327" s="68"/>
      <c r="L327" s="68"/>
      <c r="M327" s="68"/>
      <c r="N327" s="68"/>
      <c r="O327" s="188"/>
      <c r="P327" s="192"/>
      <c r="Q327" s="192"/>
      <c r="R327" s="192"/>
      <c r="S327" s="192"/>
      <c r="T327" s="192"/>
      <c r="U327" s="192"/>
      <c r="V327" s="192"/>
      <c r="W327" s="192"/>
      <c r="X327" s="77"/>
      <c r="Y327" s="77"/>
      <c r="Z327" s="78"/>
    </row>
    <row r="328" spans="1:26" s="13" customFormat="1" ht="34.5" hidden="1" customHeight="1" x14ac:dyDescent="0.25">
      <c r="A328" s="197"/>
      <c r="B328" s="202"/>
      <c r="C328" s="199"/>
      <c r="D328" s="199"/>
      <c r="E328" s="3"/>
      <c r="F328" s="49" t="s">
        <v>67</v>
      </c>
      <c r="G328" s="34">
        <f>H328+I328+N328</f>
        <v>0</v>
      </c>
      <c r="H328" s="35"/>
      <c r="I328" s="68"/>
      <c r="J328" s="68"/>
      <c r="K328" s="68"/>
      <c r="L328" s="68"/>
      <c r="M328" s="68"/>
      <c r="N328" s="68"/>
      <c r="O328" s="189"/>
      <c r="P328" s="146"/>
      <c r="Q328" s="146"/>
      <c r="R328" s="146"/>
      <c r="S328" s="146"/>
      <c r="T328" s="146"/>
      <c r="U328" s="146"/>
      <c r="V328" s="146"/>
      <c r="W328" s="146"/>
      <c r="X328" s="77"/>
      <c r="Y328" s="77"/>
      <c r="Z328" s="78"/>
    </row>
    <row r="329" spans="1:26" s="13" customFormat="1" ht="34.5" hidden="1" customHeight="1" x14ac:dyDescent="0.25">
      <c r="A329" s="45" t="s">
        <v>104</v>
      </c>
      <c r="B329" s="200" t="s">
        <v>106</v>
      </c>
      <c r="C329" s="46" t="s">
        <v>86</v>
      </c>
      <c r="D329" s="46" t="s">
        <v>111</v>
      </c>
      <c r="E329" s="184" t="s">
        <v>21</v>
      </c>
      <c r="F329" s="49" t="s">
        <v>8</v>
      </c>
      <c r="G329" s="34">
        <f>G330+G331+G332+G333</f>
        <v>0</v>
      </c>
      <c r="H329" s="34">
        <f>H330+H331+H332+H333</f>
        <v>0</v>
      </c>
      <c r="I329" s="76">
        <f t="shared" ref="I329:N329" si="271">I330+I331+I332+I333</f>
        <v>0</v>
      </c>
      <c r="J329" s="76">
        <f t="shared" si="271"/>
        <v>0</v>
      </c>
      <c r="K329" s="76">
        <f t="shared" si="271"/>
        <v>0</v>
      </c>
      <c r="L329" s="76">
        <f t="shared" si="271"/>
        <v>0</v>
      </c>
      <c r="M329" s="76">
        <f t="shared" ref="M329" si="272">M330+M331+M332+M333</f>
        <v>0</v>
      </c>
      <c r="N329" s="76">
        <f t="shared" si="271"/>
        <v>0</v>
      </c>
      <c r="O329" s="187" t="s">
        <v>105</v>
      </c>
      <c r="P329" s="190" t="s">
        <v>72</v>
      </c>
      <c r="Q329" s="193"/>
      <c r="R329" s="190"/>
      <c r="S329" s="190"/>
      <c r="T329" s="190"/>
      <c r="U329" s="190"/>
      <c r="V329" s="190"/>
      <c r="W329" s="190"/>
      <c r="X329" s="77"/>
      <c r="Y329" s="77"/>
      <c r="Z329" s="78"/>
    </row>
    <row r="330" spans="1:26" s="13" customFormat="1" ht="34.5" hidden="1" customHeight="1" x14ac:dyDescent="0.25">
      <c r="A330" s="41"/>
      <c r="B330" s="201"/>
      <c r="C330" s="43"/>
      <c r="D330" s="43"/>
      <c r="E330" s="185"/>
      <c r="F330" s="49" t="s">
        <v>80</v>
      </c>
      <c r="G330" s="34">
        <f>H330+I330+N330</f>
        <v>0</v>
      </c>
      <c r="H330" s="35"/>
      <c r="I330" s="68"/>
      <c r="J330" s="68"/>
      <c r="K330" s="68"/>
      <c r="L330" s="68"/>
      <c r="M330" s="68"/>
      <c r="N330" s="68"/>
      <c r="O330" s="188"/>
      <c r="P330" s="191"/>
      <c r="Q330" s="194"/>
      <c r="R330" s="191"/>
      <c r="S330" s="191"/>
      <c r="T330" s="191"/>
      <c r="U330" s="191"/>
      <c r="V330" s="191"/>
      <c r="W330" s="191"/>
      <c r="X330" s="77"/>
      <c r="Y330" s="77"/>
      <c r="Z330" s="78"/>
    </row>
    <row r="331" spans="1:26" s="13" customFormat="1" ht="34.5" hidden="1" customHeight="1" x14ac:dyDescent="0.25">
      <c r="A331" s="41"/>
      <c r="B331" s="201"/>
      <c r="C331" s="43"/>
      <c r="D331" s="43"/>
      <c r="E331" s="185"/>
      <c r="F331" s="49" t="s">
        <v>65</v>
      </c>
      <c r="G331" s="34">
        <f>H331+I331+N331</f>
        <v>0</v>
      </c>
      <c r="H331" s="35"/>
      <c r="I331" s="68"/>
      <c r="J331" s="68"/>
      <c r="K331" s="68"/>
      <c r="L331" s="68"/>
      <c r="M331" s="68"/>
      <c r="N331" s="68"/>
      <c r="O331" s="188"/>
      <c r="P331" s="191"/>
      <c r="Q331" s="194"/>
      <c r="R331" s="191"/>
      <c r="S331" s="191"/>
      <c r="T331" s="191"/>
      <c r="U331" s="191"/>
      <c r="V331" s="191"/>
      <c r="W331" s="191"/>
      <c r="X331" s="77"/>
      <c r="Y331" s="77"/>
      <c r="Z331" s="78"/>
    </row>
    <row r="332" spans="1:26" s="13" customFormat="1" ht="47.25" hidden="1" x14ac:dyDescent="0.25">
      <c r="A332" s="41"/>
      <c r="B332" s="201"/>
      <c r="C332" s="43"/>
      <c r="D332" s="43"/>
      <c r="E332" s="185"/>
      <c r="F332" s="49" t="s">
        <v>66</v>
      </c>
      <c r="G332" s="34">
        <f>H332+I332+N332</f>
        <v>0</v>
      </c>
      <c r="H332" s="35"/>
      <c r="I332" s="68"/>
      <c r="J332" s="68"/>
      <c r="K332" s="68"/>
      <c r="L332" s="68"/>
      <c r="M332" s="68"/>
      <c r="N332" s="68"/>
      <c r="O332" s="188"/>
      <c r="P332" s="191"/>
      <c r="Q332" s="194"/>
      <c r="R332" s="191"/>
      <c r="S332" s="191"/>
      <c r="T332" s="191"/>
      <c r="U332" s="191"/>
      <c r="V332" s="191"/>
      <c r="W332" s="191"/>
      <c r="X332" s="77"/>
      <c r="Y332" s="77"/>
      <c r="Z332" s="78"/>
    </row>
    <row r="333" spans="1:26" s="13" customFormat="1" ht="34.5" hidden="1" customHeight="1" x14ac:dyDescent="0.25">
      <c r="A333" s="42"/>
      <c r="B333" s="202"/>
      <c r="C333" s="44"/>
      <c r="D333" s="44"/>
      <c r="E333" s="186"/>
      <c r="F333" s="49" t="s">
        <v>67</v>
      </c>
      <c r="G333" s="34">
        <f>H333+I333+N333</f>
        <v>0</v>
      </c>
      <c r="H333" s="35"/>
      <c r="I333" s="68"/>
      <c r="J333" s="68"/>
      <c r="K333" s="68"/>
      <c r="L333" s="68"/>
      <c r="M333" s="68"/>
      <c r="N333" s="68"/>
      <c r="O333" s="189"/>
      <c r="P333" s="192"/>
      <c r="Q333" s="195"/>
      <c r="R333" s="192"/>
      <c r="S333" s="192"/>
      <c r="T333" s="192"/>
      <c r="U333" s="192"/>
      <c r="V333" s="192"/>
      <c r="W333" s="192"/>
      <c r="X333" s="77"/>
      <c r="Y333" s="77"/>
      <c r="Z333" s="78"/>
    </row>
    <row r="334" spans="1:26" s="13" customFormat="1" ht="15.75" customHeight="1" x14ac:dyDescent="0.25">
      <c r="A334" s="45" t="s">
        <v>190</v>
      </c>
      <c r="B334" s="200" t="s">
        <v>194</v>
      </c>
      <c r="C334" s="46" t="s">
        <v>192</v>
      </c>
      <c r="D334" s="46" t="s">
        <v>193</v>
      </c>
      <c r="E334" s="184" t="s">
        <v>21</v>
      </c>
      <c r="F334" s="49" t="s">
        <v>8</v>
      </c>
      <c r="G334" s="34">
        <f>G335+G336+G337+G338</f>
        <v>375493.69</v>
      </c>
      <c r="H334" s="34">
        <f>H335+H336+H337+H338</f>
        <v>0</v>
      </c>
      <c r="I334" s="76">
        <f t="shared" ref="I334:N334" si="273">I335+I336+I337+I338</f>
        <v>0</v>
      </c>
      <c r="J334" s="76">
        <f>J335+J336+J337+J338</f>
        <v>0</v>
      </c>
      <c r="K334" s="76">
        <f t="shared" si="273"/>
        <v>0</v>
      </c>
      <c r="L334" s="76">
        <f t="shared" si="273"/>
        <v>375493.69</v>
      </c>
      <c r="M334" s="76">
        <f t="shared" ref="M334" si="274">M335+M336+M337+M338</f>
        <v>0</v>
      </c>
      <c r="N334" s="76">
        <f t="shared" si="273"/>
        <v>0</v>
      </c>
      <c r="O334" s="187" t="s">
        <v>195</v>
      </c>
      <c r="P334" s="190" t="s">
        <v>72</v>
      </c>
      <c r="Q334" s="193">
        <v>0</v>
      </c>
      <c r="R334" s="181">
        <v>0</v>
      </c>
      <c r="S334" s="181">
        <v>0</v>
      </c>
      <c r="T334" s="181">
        <v>0</v>
      </c>
      <c r="U334" s="181">
        <v>1</v>
      </c>
      <c r="V334" s="181">
        <v>0</v>
      </c>
      <c r="W334" s="181">
        <v>0</v>
      </c>
      <c r="X334" s="77"/>
      <c r="Y334" s="77"/>
      <c r="Z334" s="78"/>
    </row>
    <row r="335" spans="1:26" s="13" customFormat="1" ht="80.25" customHeight="1" x14ac:dyDescent="0.25">
      <c r="A335" s="41"/>
      <c r="B335" s="201"/>
      <c r="C335" s="43"/>
      <c r="D335" s="43"/>
      <c r="E335" s="185"/>
      <c r="F335" s="49" t="s">
        <v>80</v>
      </c>
      <c r="G335" s="34">
        <f>H335+I335+N335+J335+K335+L335</f>
        <v>375493.69</v>
      </c>
      <c r="H335" s="35">
        <v>0</v>
      </c>
      <c r="I335" s="68">
        <v>0</v>
      </c>
      <c r="J335" s="68">
        <v>0</v>
      </c>
      <c r="K335" s="68">
        <v>0</v>
      </c>
      <c r="L335" s="68">
        <v>375493.69</v>
      </c>
      <c r="M335" s="68">
        <v>0</v>
      </c>
      <c r="N335" s="68">
        <v>0</v>
      </c>
      <c r="O335" s="188"/>
      <c r="P335" s="191"/>
      <c r="Q335" s="194"/>
      <c r="R335" s="182"/>
      <c r="S335" s="182"/>
      <c r="T335" s="182"/>
      <c r="U335" s="182"/>
      <c r="V335" s="182"/>
      <c r="W335" s="182"/>
      <c r="X335" s="77"/>
      <c r="Y335" s="77"/>
      <c r="Z335" s="78"/>
    </row>
    <row r="336" spans="1:26" s="13" customFormat="1" ht="51.75" customHeight="1" x14ac:dyDescent="0.25">
      <c r="A336" s="41"/>
      <c r="B336" s="201"/>
      <c r="C336" s="43"/>
      <c r="D336" s="43"/>
      <c r="E336" s="185"/>
      <c r="F336" s="49" t="s">
        <v>65</v>
      </c>
      <c r="G336" s="34">
        <f t="shared" ref="G336:G338" si="275">H336+I336+N336+J336+K336+L336</f>
        <v>0</v>
      </c>
      <c r="H336" s="35">
        <v>0</v>
      </c>
      <c r="I336" s="68">
        <v>0</v>
      </c>
      <c r="J336" s="68">
        <v>0</v>
      </c>
      <c r="K336" s="68">
        <v>0</v>
      </c>
      <c r="L336" s="68">
        <v>0</v>
      </c>
      <c r="M336" s="68">
        <v>0</v>
      </c>
      <c r="N336" s="68">
        <v>0</v>
      </c>
      <c r="O336" s="188"/>
      <c r="P336" s="191"/>
      <c r="Q336" s="194"/>
      <c r="R336" s="182"/>
      <c r="S336" s="182"/>
      <c r="T336" s="182"/>
      <c r="U336" s="182"/>
      <c r="V336" s="182"/>
      <c r="W336" s="182"/>
      <c r="X336" s="77"/>
      <c r="Y336" s="77"/>
      <c r="Z336" s="78"/>
    </row>
    <row r="337" spans="1:26" s="13" customFormat="1" ht="54.75" customHeight="1" x14ac:dyDescent="0.25">
      <c r="A337" s="41"/>
      <c r="B337" s="201"/>
      <c r="C337" s="43"/>
      <c r="D337" s="43"/>
      <c r="E337" s="185"/>
      <c r="F337" s="49" t="s">
        <v>66</v>
      </c>
      <c r="G337" s="34">
        <f t="shared" si="275"/>
        <v>0</v>
      </c>
      <c r="H337" s="35">
        <v>0</v>
      </c>
      <c r="I337" s="68">
        <v>0</v>
      </c>
      <c r="J337" s="68">
        <v>0</v>
      </c>
      <c r="K337" s="68">
        <v>0</v>
      </c>
      <c r="L337" s="68">
        <v>0</v>
      </c>
      <c r="M337" s="68">
        <v>0</v>
      </c>
      <c r="N337" s="68">
        <v>0</v>
      </c>
      <c r="O337" s="188"/>
      <c r="P337" s="191"/>
      <c r="Q337" s="194"/>
      <c r="R337" s="182"/>
      <c r="S337" s="182"/>
      <c r="T337" s="182"/>
      <c r="U337" s="182"/>
      <c r="V337" s="182"/>
      <c r="W337" s="182"/>
      <c r="X337" s="77"/>
      <c r="Y337" s="77"/>
      <c r="Z337" s="78"/>
    </row>
    <row r="338" spans="1:26" s="13" customFormat="1" ht="38.25" customHeight="1" x14ac:dyDescent="0.25">
      <c r="A338" s="42"/>
      <c r="B338" s="202"/>
      <c r="C338" s="44"/>
      <c r="D338" s="44"/>
      <c r="E338" s="186"/>
      <c r="F338" s="49" t="s">
        <v>67</v>
      </c>
      <c r="G338" s="34">
        <f t="shared" si="275"/>
        <v>0</v>
      </c>
      <c r="H338" s="35">
        <v>0</v>
      </c>
      <c r="I338" s="68">
        <v>0</v>
      </c>
      <c r="J338" s="68">
        <v>0</v>
      </c>
      <c r="K338" s="68">
        <v>0</v>
      </c>
      <c r="L338" s="68">
        <v>0</v>
      </c>
      <c r="M338" s="68">
        <v>0</v>
      </c>
      <c r="N338" s="68">
        <v>0</v>
      </c>
      <c r="O338" s="189"/>
      <c r="P338" s="192"/>
      <c r="Q338" s="195"/>
      <c r="R338" s="183"/>
      <c r="S338" s="183"/>
      <c r="T338" s="183"/>
      <c r="U338" s="183"/>
      <c r="V338" s="183"/>
      <c r="W338" s="183"/>
      <c r="X338" s="77"/>
      <c r="Y338" s="77"/>
      <c r="Z338" s="78"/>
    </row>
    <row r="339" spans="1:26" ht="36.75" customHeight="1" x14ac:dyDescent="0.25">
      <c r="A339" s="345" t="s">
        <v>41</v>
      </c>
      <c r="B339" s="346"/>
      <c r="C339" s="346"/>
      <c r="D339" s="346"/>
      <c r="E339" s="346"/>
      <c r="F339" s="346"/>
      <c r="G339" s="346"/>
      <c r="H339" s="346"/>
      <c r="I339" s="346"/>
      <c r="J339" s="346"/>
      <c r="K339" s="346"/>
      <c r="L339" s="346"/>
      <c r="M339" s="346"/>
      <c r="N339" s="346"/>
      <c r="O339" s="346"/>
      <c r="P339" s="346"/>
      <c r="Q339" s="347"/>
      <c r="R339" s="125"/>
      <c r="S339" s="125"/>
      <c r="T339" s="125"/>
      <c r="U339" s="125"/>
      <c r="V339" s="125"/>
      <c r="W339" s="125"/>
    </row>
    <row r="340" spans="1:26" s="23" customFormat="1" ht="26.25" customHeight="1" x14ac:dyDescent="0.25">
      <c r="A340" s="203" t="s">
        <v>17</v>
      </c>
      <c r="B340" s="215" t="s">
        <v>42</v>
      </c>
      <c r="C340" s="209" t="s">
        <v>86</v>
      </c>
      <c r="D340" s="209" t="s">
        <v>193</v>
      </c>
      <c r="E340" s="206" t="s">
        <v>21</v>
      </c>
      <c r="F340" s="5" t="s">
        <v>8</v>
      </c>
      <c r="G340" s="6">
        <f>H340+I340+N340+J340+K340+L340+M340</f>
        <v>269499433.93000001</v>
      </c>
      <c r="H340" s="33">
        <f>H345+H355+H350</f>
        <v>30388268.289999999</v>
      </c>
      <c r="I340" s="56">
        <f t="shared" ref="I340:N340" si="276">I345+I355+I350</f>
        <v>35076734.100000001</v>
      </c>
      <c r="J340" s="56">
        <f t="shared" si="276"/>
        <v>38002981</v>
      </c>
      <c r="K340" s="56">
        <f t="shared" si="276"/>
        <v>43207085.259999998</v>
      </c>
      <c r="L340" s="56">
        <f t="shared" si="276"/>
        <v>50550804.560000002</v>
      </c>
      <c r="M340" s="56">
        <f t="shared" ref="M340:M341" si="277">M345+M355+M350</f>
        <v>43802063.440000005</v>
      </c>
      <c r="N340" s="56">
        <f t="shared" si="276"/>
        <v>28471497.279999997</v>
      </c>
      <c r="O340" s="212" t="s">
        <v>14</v>
      </c>
      <c r="P340" s="215" t="s">
        <v>14</v>
      </c>
      <c r="Q340" s="215" t="s">
        <v>14</v>
      </c>
      <c r="R340" s="200" t="s">
        <v>14</v>
      </c>
      <c r="S340" s="200" t="s">
        <v>14</v>
      </c>
      <c r="T340" s="200" t="s">
        <v>14</v>
      </c>
      <c r="U340" s="200" t="s">
        <v>14</v>
      </c>
      <c r="V340" s="200" t="s">
        <v>14</v>
      </c>
      <c r="W340" s="200" t="s">
        <v>14</v>
      </c>
      <c r="X340" s="77"/>
      <c r="Y340" s="77"/>
      <c r="Z340" s="77"/>
    </row>
    <row r="341" spans="1:26" s="23" customFormat="1" ht="78.75" x14ac:dyDescent="0.25">
      <c r="A341" s="204"/>
      <c r="B341" s="216"/>
      <c r="C341" s="210"/>
      <c r="D341" s="210"/>
      <c r="E341" s="207"/>
      <c r="F341" s="5" t="s">
        <v>80</v>
      </c>
      <c r="G341" s="6">
        <f>H341+I341+N341+J341+K341+L341+M341</f>
        <v>180268402.32999998</v>
      </c>
      <c r="H341" s="33">
        <f>H346+H356+H351</f>
        <v>18204695.289999999</v>
      </c>
      <c r="I341" s="56">
        <f t="shared" ref="I341:L341" si="278">I346+I356+I351</f>
        <v>18252783.5</v>
      </c>
      <c r="J341" s="56">
        <f t="shared" si="278"/>
        <v>22947104</v>
      </c>
      <c r="K341" s="56">
        <f t="shared" si="278"/>
        <v>28151208.260000002</v>
      </c>
      <c r="L341" s="56">
        <f t="shared" si="278"/>
        <v>35494927.560000002</v>
      </c>
      <c r="M341" s="56">
        <f t="shared" si="277"/>
        <v>28746186.440000001</v>
      </c>
      <c r="N341" s="56">
        <f>N346+N356+N351</f>
        <v>28471497.279999997</v>
      </c>
      <c r="O341" s="213"/>
      <c r="P341" s="216"/>
      <c r="Q341" s="216"/>
      <c r="R341" s="201"/>
      <c r="S341" s="201"/>
      <c r="T341" s="201"/>
      <c r="U341" s="201"/>
      <c r="V341" s="201"/>
      <c r="W341" s="201"/>
      <c r="X341" s="77"/>
      <c r="Y341" s="77"/>
      <c r="Z341" s="77"/>
    </row>
    <row r="342" spans="1:26" s="23" customFormat="1" ht="54" customHeight="1" x14ac:dyDescent="0.25">
      <c r="A342" s="204"/>
      <c r="B342" s="216"/>
      <c r="C342" s="210"/>
      <c r="D342" s="210"/>
      <c r="E342" s="207"/>
      <c r="F342" s="5" t="s">
        <v>65</v>
      </c>
      <c r="G342" s="6">
        <f t="shared" ref="G342" si="279">H342+I342+N342+J342+K342+L342+M342</f>
        <v>89231031.599999994</v>
      </c>
      <c r="H342" s="33">
        <f t="shared" ref="H342" si="280">H347+H357+H352</f>
        <v>12183573</v>
      </c>
      <c r="I342" s="56">
        <f t="shared" ref="I342:N342" si="281">I347+I357+I352</f>
        <v>16823950.600000001</v>
      </c>
      <c r="J342" s="56">
        <f t="shared" si="281"/>
        <v>15055877</v>
      </c>
      <c r="K342" s="56">
        <f t="shared" si="281"/>
        <v>15055877</v>
      </c>
      <c r="L342" s="56">
        <f t="shared" si="281"/>
        <v>15055877</v>
      </c>
      <c r="M342" s="56">
        <f t="shared" si="281"/>
        <v>15055877</v>
      </c>
      <c r="N342" s="56">
        <f t="shared" si="281"/>
        <v>0</v>
      </c>
      <c r="O342" s="213"/>
      <c r="P342" s="216"/>
      <c r="Q342" s="216"/>
      <c r="R342" s="201"/>
      <c r="S342" s="201"/>
      <c r="T342" s="201"/>
      <c r="U342" s="201"/>
      <c r="V342" s="201"/>
      <c r="W342" s="201"/>
      <c r="X342" s="77"/>
      <c r="Y342" s="77"/>
      <c r="Z342" s="77"/>
    </row>
    <row r="343" spans="1:26" s="23" customFormat="1" ht="54.75" customHeight="1" x14ac:dyDescent="0.25">
      <c r="A343" s="204"/>
      <c r="B343" s="216"/>
      <c r="C343" s="210"/>
      <c r="D343" s="210"/>
      <c r="E343" s="207"/>
      <c r="F343" s="5" t="s">
        <v>66</v>
      </c>
      <c r="G343" s="33">
        <v>0</v>
      </c>
      <c r="H343" s="33">
        <f t="shared" ref="H343" si="282">H348+H358+H353</f>
        <v>0</v>
      </c>
      <c r="I343" s="56">
        <f t="shared" ref="I343:N343" si="283">I348+I358+I353</f>
        <v>0</v>
      </c>
      <c r="J343" s="56">
        <f t="shared" si="283"/>
        <v>0</v>
      </c>
      <c r="K343" s="56">
        <f t="shared" si="283"/>
        <v>0</v>
      </c>
      <c r="L343" s="56">
        <f t="shared" si="283"/>
        <v>0</v>
      </c>
      <c r="M343" s="56">
        <f t="shared" si="283"/>
        <v>0</v>
      </c>
      <c r="N343" s="56">
        <f t="shared" si="283"/>
        <v>0</v>
      </c>
      <c r="O343" s="213"/>
      <c r="P343" s="216"/>
      <c r="Q343" s="216"/>
      <c r="R343" s="201"/>
      <c r="S343" s="201"/>
      <c r="T343" s="201"/>
      <c r="U343" s="201"/>
      <c r="V343" s="201"/>
      <c r="W343" s="201"/>
      <c r="X343" s="77"/>
      <c r="Y343" s="77"/>
      <c r="Z343" s="77"/>
    </row>
    <row r="344" spans="1:26" s="23" customFormat="1" ht="39" customHeight="1" x14ac:dyDescent="0.25">
      <c r="A344" s="205"/>
      <c r="B344" s="217"/>
      <c r="C344" s="211"/>
      <c r="D344" s="211"/>
      <c r="E344" s="208"/>
      <c r="F344" s="5" t="s">
        <v>67</v>
      </c>
      <c r="G344" s="33">
        <v>0</v>
      </c>
      <c r="H344" s="33">
        <f t="shared" ref="H344" si="284">H349+H359+H354</f>
        <v>0</v>
      </c>
      <c r="I344" s="56">
        <f t="shared" ref="I344:N344" si="285">I349+I359+I354</f>
        <v>0</v>
      </c>
      <c r="J344" s="56">
        <f t="shared" si="285"/>
        <v>0</v>
      </c>
      <c r="K344" s="56">
        <f t="shared" si="285"/>
        <v>0</v>
      </c>
      <c r="L344" s="56">
        <f t="shared" si="285"/>
        <v>0</v>
      </c>
      <c r="M344" s="56">
        <f t="shared" si="285"/>
        <v>0</v>
      </c>
      <c r="N344" s="56">
        <f t="shared" si="285"/>
        <v>0</v>
      </c>
      <c r="O344" s="214"/>
      <c r="P344" s="217"/>
      <c r="Q344" s="217"/>
      <c r="R344" s="202"/>
      <c r="S344" s="202"/>
      <c r="T344" s="202"/>
      <c r="U344" s="202"/>
      <c r="V344" s="202"/>
      <c r="W344" s="202"/>
      <c r="X344" s="77"/>
      <c r="Y344" s="77"/>
      <c r="Z344" s="77"/>
    </row>
    <row r="345" spans="1:26" s="13" customFormat="1" ht="18.75" customHeight="1" x14ac:dyDescent="0.25">
      <c r="A345" s="221" t="s">
        <v>10</v>
      </c>
      <c r="B345" s="200" t="s">
        <v>132</v>
      </c>
      <c r="C345" s="228" t="s">
        <v>86</v>
      </c>
      <c r="D345" s="228" t="s">
        <v>193</v>
      </c>
      <c r="E345" s="184" t="s">
        <v>21</v>
      </c>
      <c r="F345" s="49" t="s">
        <v>8</v>
      </c>
      <c r="G345" s="50">
        <f>G346+G347+G348+G349</f>
        <v>18273024.850000001</v>
      </c>
      <c r="H345" s="50">
        <f>H346+H347+H348+H349</f>
        <v>1982992.29</v>
      </c>
      <c r="I345" s="70">
        <f t="shared" ref="I345" si="286">I346+I347+I348+I349</f>
        <v>2032448.97</v>
      </c>
      <c r="J345" s="70">
        <f t="shared" ref="J345:L345" si="287">J346+J347+J348+J349</f>
        <v>2601857.7799999998</v>
      </c>
      <c r="K345" s="173">
        <f t="shared" si="287"/>
        <v>2932271.82</v>
      </c>
      <c r="L345" s="179">
        <f t="shared" si="287"/>
        <v>3226739.19</v>
      </c>
      <c r="M345" s="70">
        <f t="shared" ref="M345:N345" si="288">M346+M347+M348+M349</f>
        <v>2756525.6</v>
      </c>
      <c r="N345" s="70">
        <f t="shared" si="288"/>
        <v>2740189.2</v>
      </c>
      <c r="O345" s="187" t="s">
        <v>51</v>
      </c>
      <c r="P345" s="190" t="s">
        <v>48</v>
      </c>
      <c r="Q345" s="218" t="s">
        <v>139</v>
      </c>
      <c r="R345" s="218" t="s">
        <v>139</v>
      </c>
      <c r="S345" s="218" t="s">
        <v>139</v>
      </c>
      <c r="T345" s="218" t="s">
        <v>139</v>
      </c>
      <c r="U345" s="218" t="s">
        <v>139</v>
      </c>
      <c r="V345" s="218" t="s">
        <v>139</v>
      </c>
      <c r="W345" s="218" t="s">
        <v>139</v>
      </c>
      <c r="X345" s="77"/>
      <c r="Y345" s="77"/>
      <c r="Z345" s="78"/>
    </row>
    <row r="346" spans="1:26" s="13" customFormat="1" ht="95.25" customHeight="1" x14ac:dyDescent="0.25">
      <c r="A346" s="222"/>
      <c r="B346" s="201"/>
      <c r="C346" s="198"/>
      <c r="D346" s="198"/>
      <c r="E346" s="185"/>
      <c r="F346" s="49" t="s">
        <v>80</v>
      </c>
      <c r="G346" s="50">
        <f>H346+I346+N346+J346+K346+L346+M346</f>
        <v>18273024.850000001</v>
      </c>
      <c r="H346" s="50">
        <v>1982992.29</v>
      </c>
      <c r="I346" s="70">
        <f>2034257.55-1808.58</f>
        <v>2032448.97</v>
      </c>
      <c r="J346" s="70">
        <v>2601857.7799999998</v>
      </c>
      <c r="K346" s="173">
        <v>2932271.82</v>
      </c>
      <c r="L346" s="179">
        <v>3226739.19</v>
      </c>
      <c r="M346" s="70">
        <v>2756525.6</v>
      </c>
      <c r="N346" s="70">
        <v>2740189.2</v>
      </c>
      <c r="O346" s="188"/>
      <c r="P346" s="191"/>
      <c r="Q346" s="219"/>
      <c r="R346" s="219"/>
      <c r="S346" s="219"/>
      <c r="T346" s="219"/>
      <c r="U346" s="219"/>
      <c r="V346" s="219"/>
      <c r="W346" s="219"/>
      <c r="X346" s="77"/>
      <c r="Y346" s="77"/>
      <c r="Z346" s="78"/>
    </row>
    <row r="347" spans="1:26" s="13" customFormat="1" ht="52.5" customHeight="1" x14ac:dyDescent="0.25">
      <c r="A347" s="222"/>
      <c r="B347" s="201"/>
      <c r="C347" s="198"/>
      <c r="D347" s="198"/>
      <c r="E347" s="185"/>
      <c r="F347" s="49" t="s">
        <v>65</v>
      </c>
      <c r="G347" s="34">
        <f t="shared" ref="G347:G349" si="289">H347+I347+N347+J347+K347+L347+M347</f>
        <v>0</v>
      </c>
      <c r="H347" s="35">
        <v>0</v>
      </c>
      <c r="I347" s="68">
        <v>0</v>
      </c>
      <c r="J347" s="68">
        <v>0</v>
      </c>
      <c r="K347" s="68">
        <v>0</v>
      </c>
      <c r="L347" s="68">
        <v>0</v>
      </c>
      <c r="M347" s="68">
        <v>0</v>
      </c>
      <c r="N347" s="68">
        <v>0</v>
      </c>
      <c r="O347" s="188"/>
      <c r="P347" s="191"/>
      <c r="Q347" s="219"/>
      <c r="R347" s="219"/>
      <c r="S347" s="219"/>
      <c r="T347" s="219"/>
      <c r="U347" s="219"/>
      <c r="V347" s="219"/>
      <c r="W347" s="219"/>
      <c r="X347" s="77"/>
      <c r="Y347" s="77"/>
      <c r="Z347" s="78"/>
    </row>
    <row r="348" spans="1:26" s="13" customFormat="1" ht="47.25" customHeight="1" x14ac:dyDescent="0.25">
      <c r="A348" s="222"/>
      <c r="B348" s="201"/>
      <c r="C348" s="198"/>
      <c r="D348" s="198"/>
      <c r="E348" s="185"/>
      <c r="F348" s="49" t="s">
        <v>66</v>
      </c>
      <c r="G348" s="34">
        <f t="shared" si="289"/>
        <v>0</v>
      </c>
      <c r="H348" s="35">
        <v>0</v>
      </c>
      <c r="I348" s="68">
        <v>0</v>
      </c>
      <c r="J348" s="68">
        <v>0</v>
      </c>
      <c r="K348" s="68">
        <v>0</v>
      </c>
      <c r="L348" s="68">
        <v>0</v>
      </c>
      <c r="M348" s="68">
        <v>0</v>
      </c>
      <c r="N348" s="68">
        <v>0</v>
      </c>
      <c r="O348" s="188"/>
      <c r="P348" s="191"/>
      <c r="Q348" s="219"/>
      <c r="R348" s="219"/>
      <c r="S348" s="219"/>
      <c r="T348" s="219"/>
      <c r="U348" s="219"/>
      <c r="V348" s="219"/>
      <c r="W348" s="219"/>
      <c r="X348" s="77"/>
      <c r="Y348" s="77"/>
      <c r="Z348" s="78"/>
    </row>
    <row r="349" spans="1:26" s="13" customFormat="1" ht="40.5" customHeight="1" x14ac:dyDescent="0.25">
      <c r="A349" s="223"/>
      <c r="B349" s="202"/>
      <c r="C349" s="199"/>
      <c r="D349" s="199"/>
      <c r="E349" s="186"/>
      <c r="F349" s="49" t="s">
        <v>67</v>
      </c>
      <c r="G349" s="34">
        <f t="shared" si="289"/>
        <v>0</v>
      </c>
      <c r="H349" s="35">
        <v>0</v>
      </c>
      <c r="I349" s="68">
        <v>0</v>
      </c>
      <c r="J349" s="68">
        <v>0</v>
      </c>
      <c r="K349" s="68">
        <v>0</v>
      </c>
      <c r="L349" s="68">
        <v>0</v>
      </c>
      <c r="M349" s="68">
        <v>0</v>
      </c>
      <c r="N349" s="68">
        <v>0</v>
      </c>
      <c r="O349" s="189"/>
      <c r="P349" s="192"/>
      <c r="Q349" s="220"/>
      <c r="R349" s="220"/>
      <c r="S349" s="220"/>
      <c r="T349" s="220"/>
      <c r="U349" s="220"/>
      <c r="V349" s="220"/>
      <c r="W349" s="220"/>
      <c r="X349" s="77"/>
      <c r="Y349" s="77"/>
      <c r="Z349" s="78"/>
    </row>
    <row r="350" spans="1:26" s="13" customFormat="1" ht="19.5" customHeight="1" x14ac:dyDescent="0.25">
      <c r="A350" s="221" t="s">
        <v>18</v>
      </c>
      <c r="B350" s="200" t="s">
        <v>99</v>
      </c>
      <c r="C350" s="228" t="s">
        <v>86</v>
      </c>
      <c r="D350" s="228" t="s">
        <v>193</v>
      </c>
      <c r="E350" s="184" t="s">
        <v>21</v>
      </c>
      <c r="F350" s="49" t="s">
        <v>8</v>
      </c>
      <c r="G350" s="34">
        <f>G351+G352+G353+G354</f>
        <v>249459061.47999999</v>
      </c>
      <c r="H350" s="34">
        <f>H351+H352+H353+H354</f>
        <v>28405276</v>
      </c>
      <c r="I350" s="76">
        <f t="shared" ref="I350:N350" si="290">I351+I352+I353+I354</f>
        <v>31276937.530000001</v>
      </c>
      <c r="J350" s="76">
        <f t="shared" si="290"/>
        <v>35401123.219999999</v>
      </c>
      <c r="K350" s="76">
        <f t="shared" si="290"/>
        <v>40274813.439999998</v>
      </c>
      <c r="L350" s="76">
        <f t="shared" si="290"/>
        <v>47324065.370000005</v>
      </c>
      <c r="M350" s="76">
        <f t="shared" ref="M350" si="291">M351+M352+M353+M354</f>
        <v>41045537.840000004</v>
      </c>
      <c r="N350" s="76">
        <f t="shared" si="290"/>
        <v>25731308.079999998</v>
      </c>
      <c r="O350" s="187" t="s">
        <v>52</v>
      </c>
      <c r="P350" s="190" t="s">
        <v>48</v>
      </c>
      <c r="Q350" s="200" t="s">
        <v>53</v>
      </c>
      <c r="R350" s="200" t="s">
        <v>53</v>
      </c>
      <c r="S350" s="200" t="s">
        <v>53</v>
      </c>
      <c r="T350" s="200" t="s">
        <v>53</v>
      </c>
      <c r="U350" s="200" t="s">
        <v>53</v>
      </c>
      <c r="V350" s="200" t="s">
        <v>53</v>
      </c>
      <c r="W350" s="200" t="s">
        <v>53</v>
      </c>
      <c r="X350" s="77"/>
      <c r="Y350" s="77"/>
      <c r="Z350" s="78"/>
    </row>
    <row r="351" spans="1:26" s="13" customFormat="1" ht="86.25" customHeight="1" x14ac:dyDescent="0.25">
      <c r="A351" s="222"/>
      <c r="B351" s="201"/>
      <c r="C351" s="198"/>
      <c r="D351" s="198"/>
      <c r="E351" s="185"/>
      <c r="F351" s="49" t="s">
        <v>80</v>
      </c>
      <c r="G351" s="37">
        <f>H351+I351+N351+J351+K351+L351+M351</f>
        <v>161995377.47999999</v>
      </c>
      <c r="H351" s="50">
        <v>16221703</v>
      </c>
      <c r="I351" s="70">
        <f>16288612.74-68278.21</f>
        <v>16220334.529999999</v>
      </c>
      <c r="J351" s="70">
        <v>20345246.219999999</v>
      </c>
      <c r="K351" s="173">
        <v>25218936.440000001</v>
      </c>
      <c r="L351" s="179">
        <f>32226158.37+42030</f>
        <v>32268188.370000001</v>
      </c>
      <c r="M351" s="70">
        <v>25989660.84</v>
      </c>
      <c r="N351" s="70">
        <v>25731308.079999998</v>
      </c>
      <c r="O351" s="189"/>
      <c r="P351" s="192"/>
      <c r="Q351" s="202"/>
      <c r="R351" s="202"/>
      <c r="S351" s="202"/>
      <c r="T351" s="202"/>
      <c r="U351" s="202"/>
      <c r="V351" s="202"/>
      <c r="W351" s="202"/>
      <c r="X351" s="77"/>
      <c r="Y351" s="77"/>
      <c r="Z351" s="78"/>
    </row>
    <row r="352" spans="1:26" s="13" customFormat="1" ht="53.25" customHeight="1" x14ac:dyDescent="0.25">
      <c r="A352" s="222"/>
      <c r="B352" s="201"/>
      <c r="C352" s="198"/>
      <c r="D352" s="198"/>
      <c r="E352" s="185"/>
      <c r="F352" s="49" t="s">
        <v>65</v>
      </c>
      <c r="G352" s="37">
        <f t="shared" ref="G352:G353" si="292">H352+I352+N352+J352+K352+L352+M352</f>
        <v>87463684</v>
      </c>
      <c r="H352" s="50">
        <v>12183573</v>
      </c>
      <c r="I352" s="68">
        <v>15056603</v>
      </c>
      <c r="J352" s="68">
        <v>15055877</v>
      </c>
      <c r="K352" s="68">
        <v>15055877</v>
      </c>
      <c r="L352" s="68">
        <v>15055877</v>
      </c>
      <c r="M352" s="68">
        <v>15055877</v>
      </c>
      <c r="N352" s="68">
        <v>0</v>
      </c>
      <c r="O352" s="328" t="s">
        <v>144</v>
      </c>
      <c r="P352" s="101" t="s">
        <v>48</v>
      </c>
      <c r="Q352" s="101">
        <v>100</v>
      </c>
      <c r="R352" s="101">
        <v>100</v>
      </c>
      <c r="S352" s="101">
        <v>100</v>
      </c>
      <c r="T352" s="102">
        <v>100</v>
      </c>
      <c r="U352" s="102">
        <v>100</v>
      </c>
      <c r="V352" s="102">
        <v>100</v>
      </c>
      <c r="W352" s="102">
        <v>0</v>
      </c>
      <c r="X352" s="77"/>
      <c r="Y352" s="77"/>
      <c r="Z352" s="78"/>
    </row>
    <row r="353" spans="1:26" s="13" customFormat="1" ht="54" customHeight="1" x14ac:dyDescent="0.25">
      <c r="A353" s="222"/>
      <c r="B353" s="201"/>
      <c r="C353" s="198"/>
      <c r="D353" s="198"/>
      <c r="E353" s="185"/>
      <c r="F353" s="49" t="s">
        <v>66</v>
      </c>
      <c r="G353" s="37">
        <f t="shared" si="292"/>
        <v>0</v>
      </c>
      <c r="H353" s="35">
        <v>0</v>
      </c>
      <c r="I353" s="68">
        <v>0</v>
      </c>
      <c r="J353" s="68">
        <v>0</v>
      </c>
      <c r="K353" s="68">
        <v>0</v>
      </c>
      <c r="L353" s="68">
        <v>0</v>
      </c>
      <c r="M353" s="68">
        <v>0</v>
      </c>
      <c r="N353" s="68">
        <v>0</v>
      </c>
      <c r="O353" s="329"/>
      <c r="P353" s="101"/>
      <c r="Q353" s="101"/>
      <c r="R353" s="101"/>
      <c r="S353" s="101"/>
      <c r="T353" s="102"/>
      <c r="U353" s="102"/>
      <c r="V353" s="102"/>
      <c r="W353" s="102"/>
      <c r="X353" s="77"/>
      <c r="Y353" s="77"/>
      <c r="Z353" s="78"/>
    </row>
    <row r="354" spans="1:26" s="13" customFormat="1" ht="38.25" customHeight="1" x14ac:dyDescent="0.25">
      <c r="A354" s="223"/>
      <c r="B354" s="202"/>
      <c r="C354" s="199"/>
      <c r="D354" s="199"/>
      <c r="E354" s="186"/>
      <c r="F354" s="49" t="s">
        <v>67</v>
      </c>
      <c r="G354" s="35">
        <v>0</v>
      </c>
      <c r="H354" s="35">
        <v>0</v>
      </c>
      <c r="I354" s="68">
        <v>0</v>
      </c>
      <c r="J354" s="68">
        <v>0</v>
      </c>
      <c r="K354" s="68">
        <v>0</v>
      </c>
      <c r="L354" s="68">
        <v>0</v>
      </c>
      <c r="M354" s="68">
        <v>0</v>
      </c>
      <c r="N354" s="68">
        <v>0</v>
      </c>
      <c r="O354" s="330"/>
      <c r="P354" s="103"/>
      <c r="Q354" s="103"/>
      <c r="R354" s="103"/>
      <c r="S354" s="103"/>
      <c r="T354" s="103"/>
      <c r="U354" s="103"/>
      <c r="V354" s="103"/>
      <c r="W354" s="103"/>
      <c r="X354" s="77"/>
      <c r="Y354" s="77"/>
      <c r="Z354" s="78"/>
    </row>
    <row r="355" spans="1:26" s="13" customFormat="1" ht="24.75" customHeight="1" x14ac:dyDescent="0.25">
      <c r="A355" s="221" t="s">
        <v>167</v>
      </c>
      <c r="B355" s="200" t="s">
        <v>168</v>
      </c>
      <c r="C355" s="228" t="s">
        <v>153</v>
      </c>
      <c r="D355" s="228" t="s">
        <v>193</v>
      </c>
      <c r="E355" s="184" t="s">
        <v>21</v>
      </c>
      <c r="F355" s="49" t="s">
        <v>8</v>
      </c>
      <c r="G355" s="50">
        <f>G356+G357+G358+G359</f>
        <v>1767347.6</v>
      </c>
      <c r="H355" s="34">
        <f>H356+H357+H358+H359</f>
        <v>0</v>
      </c>
      <c r="I355" s="76">
        <f t="shared" ref="I355" si="293">I356+I357+I358+I359</f>
        <v>1767347.6</v>
      </c>
      <c r="J355" s="76">
        <f t="shared" ref="J355:L355" si="294">J356+J357+J358+J359</f>
        <v>0</v>
      </c>
      <c r="K355" s="76">
        <f t="shared" si="294"/>
        <v>0</v>
      </c>
      <c r="L355" s="76">
        <f t="shared" si="294"/>
        <v>0</v>
      </c>
      <c r="M355" s="76">
        <f t="shared" ref="M355:N355" si="295">M356+M357+M358+M359</f>
        <v>0</v>
      </c>
      <c r="N355" s="76">
        <f t="shared" si="295"/>
        <v>0</v>
      </c>
      <c r="O355" s="187" t="s">
        <v>169</v>
      </c>
      <c r="P355" s="190" t="s">
        <v>101</v>
      </c>
      <c r="Q355" s="232">
        <v>0</v>
      </c>
      <c r="R355" s="327">
        <v>28</v>
      </c>
      <c r="S355" s="238">
        <v>0</v>
      </c>
      <c r="T355" s="238">
        <v>0</v>
      </c>
      <c r="U355" s="238">
        <v>0</v>
      </c>
      <c r="V355" s="238">
        <v>0</v>
      </c>
      <c r="W355" s="238">
        <v>0</v>
      </c>
      <c r="X355" s="77"/>
      <c r="Y355" s="77"/>
      <c r="Z355" s="78"/>
    </row>
    <row r="356" spans="1:26" s="13" customFormat="1" ht="96.75" customHeight="1" x14ac:dyDescent="0.25">
      <c r="A356" s="222"/>
      <c r="B356" s="201"/>
      <c r="C356" s="198"/>
      <c r="D356" s="198"/>
      <c r="E356" s="185"/>
      <c r="F356" s="49" t="s">
        <v>80</v>
      </c>
      <c r="G356" s="37">
        <f>H356+I356+N356+J356+K356+L356</f>
        <v>0</v>
      </c>
      <c r="H356" s="37">
        <v>0</v>
      </c>
      <c r="I356" s="148">
        <v>0</v>
      </c>
      <c r="J356" s="148">
        <v>0</v>
      </c>
      <c r="K356" s="148">
        <v>0</v>
      </c>
      <c r="L356" s="148">
        <v>0</v>
      </c>
      <c r="M356" s="148">
        <v>0</v>
      </c>
      <c r="N356" s="148">
        <v>0</v>
      </c>
      <c r="O356" s="189"/>
      <c r="P356" s="192"/>
      <c r="Q356" s="234"/>
      <c r="R356" s="327"/>
      <c r="S356" s="240"/>
      <c r="T356" s="240"/>
      <c r="U356" s="240"/>
      <c r="V356" s="240"/>
      <c r="W356" s="240"/>
      <c r="X356" s="77"/>
      <c r="Y356" s="77"/>
      <c r="Z356" s="78"/>
    </row>
    <row r="357" spans="1:26" s="13" customFormat="1" ht="53.25" customHeight="1" x14ac:dyDescent="0.25">
      <c r="A357" s="222"/>
      <c r="B357" s="201"/>
      <c r="C357" s="198"/>
      <c r="D357" s="198"/>
      <c r="E357" s="185"/>
      <c r="F357" s="49" t="s">
        <v>65</v>
      </c>
      <c r="G357" s="37">
        <f>H357+I357+N357</f>
        <v>1767347.6</v>
      </c>
      <c r="H357" s="37">
        <v>0</v>
      </c>
      <c r="I357" s="149">
        <v>1767347.6</v>
      </c>
      <c r="J357" s="149">
        <v>0</v>
      </c>
      <c r="K357" s="172">
        <v>0</v>
      </c>
      <c r="L357" s="180">
        <v>0</v>
      </c>
      <c r="M357" s="149">
        <v>0</v>
      </c>
      <c r="N357" s="149">
        <v>0</v>
      </c>
      <c r="O357" s="328" t="s">
        <v>170</v>
      </c>
      <c r="P357" s="190" t="s">
        <v>48</v>
      </c>
      <c r="Q357" s="232">
        <v>0</v>
      </c>
      <c r="R357" s="232">
        <v>4.8</v>
      </c>
      <c r="S357" s="238">
        <v>0</v>
      </c>
      <c r="T357" s="238">
        <v>0</v>
      </c>
      <c r="U357" s="238">
        <v>0</v>
      </c>
      <c r="V357" s="238">
        <v>0</v>
      </c>
      <c r="W357" s="238">
        <v>0</v>
      </c>
      <c r="X357" s="77"/>
      <c r="Y357" s="77"/>
      <c r="Z357" s="78"/>
    </row>
    <row r="358" spans="1:26" s="13" customFormat="1" ht="51.75" customHeight="1" x14ac:dyDescent="0.25">
      <c r="A358" s="222"/>
      <c r="B358" s="201"/>
      <c r="C358" s="198"/>
      <c r="D358" s="198"/>
      <c r="E358" s="185"/>
      <c r="F358" s="49" t="s">
        <v>66</v>
      </c>
      <c r="G358" s="48">
        <v>0</v>
      </c>
      <c r="H358" s="48">
        <v>0</v>
      </c>
      <c r="I358" s="149">
        <v>0</v>
      </c>
      <c r="J358" s="149">
        <v>0</v>
      </c>
      <c r="K358" s="172">
        <v>0</v>
      </c>
      <c r="L358" s="180">
        <v>0</v>
      </c>
      <c r="M358" s="149">
        <v>0</v>
      </c>
      <c r="N358" s="149">
        <v>0</v>
      </c>
      <c r="O358" s="329"/>
      <c r="P358" s="191"/>
      <c r="Q358" s="233"/>
      <c r="R358" s="233"/>
      <c r="S358" s="239"/>
      <c r="T358" s="239"/>
      <c r="U358" s="239"/>
      <c r="V358" s="239"/>
      <c r="W358" s="239"/>
      <c r="X358" s="77"/>
      <c r="Y358" s="77"/>
      <c r="Z358" s="78"/>
    </row>
    <row r="359" spans="1:26" s="13" customFormat="1" ht="39" customHeight="1" x14ac:dyDescent="0.25">
      <c r="A359" s="223"/>
      <c r="B359" s="202"/>
      <c r="C359" s="199"/>
      <c r="D359" s="199"/>
      <c r="E359" s="186"/>
      <c r="F359" s="49" t="s">
        <v>67</v>
      </c>
      <c r="G359" s="35">
        <v>0</v>
      </c>
      <c r="H359" s="35">
        <v>0</v>
      </c>
      <c r="I359" s="68">
        <v>0</v>
      </c>
      <c r="J359" s="68">
        <v>0</v>
      </c>
      <c r="K359" s="68">
        <v>0</v>
      </c>
      <c r="L359" s="68">
        <v>0</v>
      </c>
      <c r="M359" s="68">
        <v>0</v>
      </c>
      <c r="N359" s="68">
        <v>0</v>
      </c>
      <c r="O359" s="330"/>
      <c r="P359" s="192"/>
      <c r="Q359" s="234"/>
      <c r="R359" s="234"/>
      <c r="S359" s="240"/>
      <c r="T359" s="240"/>
      <c r="U359" s="240"/>
      <c r="V359" s="240"/>
      <c r="W359" s="240"/>
      <c r="X359" s="77"/>
      <c r="Y359" s="77"/>
      <c r="Z359" s="78"/>
    </row>
    <row r="360" spans="1:26" s="23" customFormat="1" ht="15.75" x14ac:dyDescent="0.25">
      <c r="A360" s="312" t="s">
        <v>43</v>
      </c>
      <c r="B360" s="313"/>
      <c r="C360" s="313"/>
      <c r="D360" s="313"/>
      <c r="E360" s="314"/>
      <c r="F360" s="5" t="s">
        <v>8</v>
      </c>
      <c r="G360" s="6">
        <f>G361+G362+G363+G364</f>
        <v>332966182.11000001</v>
      </c>
      <c r="H360" s="6">
        <f>H361+H362+H363+H364</f>
        <v>46418985.699999996</v>
      </c>
      <c r="I360" s="111">
        <f t="shared" ref="I360:N360" si="296">I361+I362+I363+I364</f>
        <v>43290341.890000001</v>
      </c>
      <c r="J360" s="111">
        <f t="shared" si="296"/>
        <v>53513232.660000004</v>
      </c>
      <c r="K360" s="111">
        <f t="shared" si="296"/>
        <v>52355043.390000001</v>
      </c>
      <c r="L360" s="111">
        <f t="shared" si="296"/>
        <v>60764975.819999993</v>
      </c>
      <c r="M360" s="111">
        <f t="shared" ref="M360" si="297">M361+M362+M363+M364</f>
        <v>48146901.289999999</v>
      </c>
      <c r="N360" s="111">
        <f t="shared" si="296"/>
        <v>28476701.359999996</v>
      </c>
      <c r="O360" s="150" t="s">
        <v>102</v>
      </c>
      <c r="P360" s="151" t="s">
        <v>102</v>
      </c>
      <c r="Q360" s="151" t="s">
        <v>102</v>
      </c>
      <c r="R360" s="131" t="s">
        <v>102</v>
      </c>
      <c r="S360" s="131" t="s">
        <v>102</v>
      </c>
      <c r="T360" s="131" t="s">
        <v>102</v>
      </c>
      <c r="U360" s="131" t="s">
        <v>102</v>
      </c>
      <c r="V360" s="131" t="s">
        <v>102</v>
      </c>
      <c r="W360" s="131" t="s">
        <v>102</v>
      </c>
      <c r="X360" s="77"/>
      <c r="Y360" s="77"/>
      <c r="Z360" s="77"/>
    </row>
    <row r="361" spans="1:26" s="23" customFormat="1" ht="84.75" customHeight="1" x14ac:dyDescent="0.25">
      <c r="A361" s="315"/>
      <c r="B361" s="316"/>
      <c r="C361" s="316"/>
      <c r="D361" s="316"/>
      <c r="E361" s="317"/>
      <c r="F361" s="5" t="s">
        <v>80</v>
      </c>
      <c r="G361" s="38">
        <f>H361+I361+N361+J361+K361+L361+M361</f>
        <v>207901703.04999998</v>
      </c>
      <c r="H361" s="38">
        <f>H103+H174+H341+H199+H314+H262+H288</f>
        <v>20730770.729999997</v>
      </c>
      <c r="I361" s="152">
        <f t="shared" ref="I361:N361" si="298">I103+I174+I341+I199+I314+I262+I288</f>
        <v>20433057.289999999</v>
      </c>
      <c r="J361" s="152">
        <f t="shared" si="298"/>
        <v>27586029.330000002</v>
      </c>
      <c r="K361" s="152">
        <f t="shared" si="298"/>
        <v>33945091.390000001</v>
      </c>
      <c r="L361" s="152">
        <f t="shared" si="298"/>
        <v>43639028.659999996</v>
      </c>
      <c r="M361" s="152">
        <f t="shared" si="298"/>
        <v>33091024.289999999</v>
      </c>
      <c r="N361" s="152">
        <f t="shared" si="298"/>
        <v>28476701.359999996</v>
      </c>
      <c r="O361" s="153"/>
      <c r="P361" s="154"/>
      <c r="Q361" s="154"/>
      <c r="R361" s="144"/>
      <c r="S361" s="144"/>
      <c r="T361" s="144"/>
      <c r="U361" s="144"/>
      <c r="V361" s="144"/>
      <c r="W361" s="144"/>
      <c r="X361" s="77"/>
      <c r="Y361" s="77"/>
      <c r="Z361" s="77"/>
    </row>
    <row r="362" spans="1:26" s="23" customFormat="1" ht="54.75" customHeight="1" x14ac:dyDescent="0.25">
      <c r="A362" s="315"/>
      <c r="B362" s="316"/>
      <c r="C362" s="316"/>
      <c r="D362" s="316"/>
      <c r="E362" s="317"/>
      <c r="F362" s="5" t="s">
        <v>65</v>
      </c>
      <c r="G362" s="38">
        <f t="shared" ref="G362:G369" si="299">H362+I362+N362+J362+K362+L362+M362</f>
        <v>125064479.06</v>
      </c>
      <c r="H362" s="38">
        <f t="shared" ref="H362:N362" si="300">H104+H175+H342+H200+H315+H263+H289</f>
        <v>25688214.969999999</v>
      </c>
      <c r="I362" s="152">
        <f t="shared" si="300"/>
        <v>22857284.600000001</v>
      </c>
      <c r="J362" s="152">
        <f t="shared" si="300"/>
        <v>25927203.330000002</v>
      </c>
      <c r="K362" s="152">
        <f t="shared" si="300"/>
        <v>18409952</v>
      </c>
      <c r="L362" s="152">
        <f>L104+L175+L342+L200+L315+L263+L289</f>
        <v>17125947.16</v>
      </c>
      <c r="M362" s="152">
        <f t="shared" si="300"/>
        <v>15055877</v>
      </c>
      <c r="N362" s="152">
        <f t="shared" si="300"/>
        <v>0</v>
      </c>
      <c r="O362" s="153"/>
      <c r="P362" s="154"/>
      <c r="Q362" s="154"/>
      <c r="R362" s="144"/>
      <c r="S362" s="144"/>
      <c r="T362" s="144"/>
      <c r="U362" s="144"/>
      <c r="V362" s="144"/>
      <c r="W362" s="144"/>
      <c r="X362" s="77"/>
      <c r="Y362" s="77"/>
      <c r="Z362" s="77"/>
    </row>
    <row r="363" spans="1:26" s="23" customFormat="1" ht="51.75" customHeight="1" x14ac:dyDescent="0.25">
      <c r="A363" s="315"/>
      <c r="B363" s="316"/>
      <c r="C363" s="316"/>
      <c r="D363" s="316"/>
      <c r="E363" s="317"/>
      <c r="F363" s="5" t="s">
        <v>66</v>
      </c>
      <c r="G363" s="38">
        <f t="shared" si="299"/>
        <v>0</v>
      </c>
      <c r="H363" s="38">
        <f t="shared" ref="H363:N363" si="301">H105+H176+H343+H201+H316+H264+H290</f>
        <v>0</v>
      </c>
      <c r="I363" s="152">
        <f t="shared" si="301"/>
        <v>0</v>
      </c>
      <c r="J363" s="152">
        <f t="shared" si="301"/>
        <v>0</v>
      </c>
      <c r="K363" s="152">
        <f t="shared" si="301"/>
        <v>0</v>
      </c>
      <c r="L363" s="152">
        <f t="shared" si="301"/>
        <v>0</v>
      </c>
      <c r="M363" s="152">
        <f t="shared" si="301"/>
        <v>0</v>
      </c>
      <c r="N363" s="152">
        <f t="shared" si="301"/>
        <v>0</v>
      </c>
      <c r="O363" s="153"/>
      <c r="P363" s="154"/>
      <c r="Q363" s="154"/>
      <c r="R363" s="144"/>
      <c r="S363" s="144"/>
      <c r="T363" s="144"/>
      <c r="U363" s="144"/>
      <c r="V363" s="144"/>
      <c r="W363" s="144"/>
      <c r="X363" s="77"/>
      <c r="Y363" s="77"/>
      <c r="Z363" s="77"/>
    </row>
    <row r="364" spans="1:26" s="23" customFormat="1" ht="38.25" customHeight="1" x14ac:dyDescent="0.25">
      <c r="A364" s="318"/>
      <c r="B364" s="319"/>
      <c r="C364" s="319"/>
      <c r="D364" s="319"/>
      <c r="E364" s="320"/>
      <c r="F364" s="5" t="s">
        <v>67</v>
      </c>
      <c r="G364" s="38">
        <f t="shared" si="299"/>
        <v>0</v>
      </c>
      <c r="H364" s="38">
        <f t="shared" ref="H364:N364" si="302">H106+H177+H344+H202+H317+H265+H291</f>
        <v>0</v>
      </c>
      <c r="I364" s="152">
        <f t="shared" si="302"/>
        <v>0</v>
      </c>
      <c r="J364" s="152">
        <f t="shared" si="302"/>
        <v>0</v>
      </c>
      <c r="K364" s="152">
        <f t="shared" si="302"/>
        <v>0</v>
      </c>
      <c r="L364" s="152">
        <f t="shared" si="302"/>
        <v>0</v>
      </c>
      <c r="M364" s="152">
        <f t="shared" si="302"/>
        <v>0</v>
      </c>
      <c r="N364" s="152">
        <f t="shared" si="302"/>
        <v>0</v>
      </c>
      <c r="O364" s="155"/>
      <c r="P364" s="156"/>
      <c r="Q364" s="156"/>
      <c r="R364" s="146"/>
      <c r="S364" s="146"/>
      <c r="T364" s="146"/>
      <c r="U364" s="146"/>
      <c r="V364" s="146"/>
      <c r="W364" s="146"/>
      <c r="X364" s="77"/>
      <c r="Y364" s="77"/>
      <c r="Z364" s="77"/>
    </row>
    <row r="365" spans="1:26" s="23" customFormat="1" ht="18.75" customHeight="1" x14ac:dyDescent="0.25">
      <c r="A365" s="335" t="s">
        <v>90</v>
      </c>
      <c r="B365" s="336"/>
      <c r="C365" s="336"/>
      <c r="D365" s="336"/>
      <c r="E365" s="337"/>
      <c r="F365" s="5" t="s">
        <v>8</v>
      </c>
      <c r="G365" s="38">
        <f t="shared" si="299"/>
        <v>1282352898.1199999</v>
      </c>
      <c r="H365" s="6">
        <f>H93+H360</f>
        <v>152823296.94</v>
      </c>
      <c r="I365" s="111">
        <f t="shared" ref="I365:N365" si="303">I93+I360</f>
        <v>162121901.84</v>
      </c>
      <c r="J365" s="111">
        <f>J93+J360</f>
        <v>185959707.66</v>
      </c>
      <c r="K365" s="111">
        <f t="shared" si="303"/>
        <v>208169151.61000001</v>
      </c>
      <c r="L365" s="111">
        <f t="shared" si="303"/>
        <v>228625995.74999997</v>
      </c>
      <c r="M365" s="111">
        <f t="shared" ref="M365" si="304">M93+M360</f>
        <v>216537523.25</v>
      </c>
      <c r="N365" s="111">
        <f t="shared" si="303"/>
        <v>128115321.06999999</v>
      </c>
      <c r="O365" s="150" t="s">
        <v>102</v>
      </c>
      <c r="P365" s="151" t="s">
        <v>102</v>
      </c>
      <c r="Q365" s="151" t="s">
        <v>102</v>
      </c>
      <c r="R365" s="131" t="s">
        <v>102</v>
      </c>
      <c r="S365" s="131" t="s">
        <v>102</v>
      </c>
      <c r="T365" s="131" t="s">
        <v>102</v>
      </c>
      <c r="U365" s="131" t="s">
        <v>102</v>
      </c>
      <c r="V365" s="131" t="s">
        <v>102</v>
      </c>
      <c r="W365" s="131" t="s">
        <v>102</v>
      </c>
      <c r="X365" s="77"/>
      <c r="Y365" s="77"/>
      <c r="Z365" s="77"/>
    </row>
    <row r="366" spans="1:26" s="23" customFormat="1" ht="81.75" customHeight="1" x14ac:dyDescent="0.25">
      <c r="A366" s="338"/>
      <c r="B366" s="339"/>
      <c r="C366" s="339"/>
      <c r="D366" s="339"/>
      <c r="E366" s="340"/>
      <c r="F366" s="5" t="s">
        <v>80</v>
      </c>
      <c r="G366" s="38">
        <f t="shared" si="299"/>
        <v>766618023.43999994</v>
      </c>
      <c r="H366" s="6">
        <f>H94+H361</f>
        <v>91449823.539999992</v>
      </c>
      <c r="I366" s="111">
        <f t="shared" ref="I366:N366" si="305">I94+I361</f>
        <v>87116101.560000002</v>
      </c>
      <c r="J366" s="111">
        <f t="shared" si="305"/>
        <v>97819884.530000001</v>
      </c>
      <c r="K366" s="111">
        <f>K94+K361</f>
        <v>117777645.33999999</v>
      </c>
      <c r="L366" s="111">
        <f t="shared" si="305"/>
        <v>127991640.44</v>
      </c>
      <c r="M366" s="111">
        <f t="shared" ref="M366" si="306">M94+M361</f>
        <v>124397606.96000001</v>
      </c>
      <c r="N366" s="111">
        <f t="shared" si="305"/>
        <v>120065321.06999999</v>
      </c>
      <c r="O366" s="153"/>
      <c r="P366" s="154"/>
      <c r="Q366" s="154"/>
      <c r="R366" s="144"/>
      <c r="S366" s="144"/>
      <c r="T366" s="144"/>
      <c r="U366" s="144"/>
      <c r="V366" s="144"/>
      <c r="W366" s="144"/>
      <c r="X366" s="77"/>
      <c r="Y366" s="77"/>
      <c r="Z366" s="77"/>
    </row>
    <row r="367" spans="1:26" s="23" customFormat="1" ht="51.75" customHeight="1" x14ac:dyDescent="0.25">
      <c r="A367" s="338"/>
      <c r="B367" s="339"/>
      <c r="C367" s="339"/>
      <c r="D367" s="339"/>
      <c r="E367" s="340"/>
      <c r="F367" s="5" t="s">
        <v>65</v>
      </c>
      <c r="G367" s="38">
        <f t="shared" si="299"/>
        <v>363961756.65999997</v>
      </c>
      <c r="H367" s="6">
        <f>H95+H362</f>
        <v>43604012.07</v>
      </c>
      <c r="I367" s="111">
        <f t="shared" ref="I367:N367" si="307">I95+I362</f>
        <v>51479401.939999998</v>
      </c>
      <c r="J367" s="56">
        <f t="shared" si="307"/>
        <v>63033146.329999998</v>
      </c>
      <c r="K367" s="56">
        <f t="shared" si="307"/>
        <v>65382989.939999998</v>
      </c>
      <c r="L367" s="56">
        <f t="shared" si="307"/>
        <v>71371298.379999995</v>
      </c>
      <c r="M367" s="56">
        <f t="shared" ref="M367" si="308">M95+M362</f>
        <v>69090908</v>
      </c>
      <c r="N367" s="56">
        <f t="shared" si="307"/>
        <v>0</v>
      </c>
      <c r="O367" s="153"/>
      <c r="P367" s="154"/>
      <c r="Q367" s="154"/>
      <c r="R367" s="144"/>
      <c r="S367" s="144"/>
      <c r="T367" s="144"/>
      <c r="U367" s="144"/>
      <c r="V367" s="144"/>
      <c r="W367" s="144"/>
      <c r="X367" s="77"/>
      <c r="Y367" s="77"/>
      <c r="Z367" s="77"/>
    </row>
    <row r="368" spans="1:26" s="23" customFormat="1" ht="55.5" customHeight="1" x14ac:dyDescent="0.25">
      <c r="A368" s="338"/>
      <c r="B368" s="339"/>
      <c r="C368" s="339"/>
      <c r="D368" s="339"/>
      <c r="E368" s="340"/>
      <c r="F368" s="5" t="s">
        <v>66</v>
      </c>
      <c r="G368" s="38">
        <f t="shared" si="299"/>
        <v>90341008.270000011</v>
      </c>
      <c r="H368" s="6">
        <f>H96+H363</f>
        <v>10037148</v>
      </c>
      <c r="I368" s="111">
        <f t="shared" ref="I368:N368" si="309">I96+I363</f>
        <v>14784711.48</v>
      </c>
      <c r="J368" s="56">
        <f t="shared" si="309"/>
        <v>14850294.440000001</v>
      </c>
      <c r="K368" s="56">
        <f t="shared" si="309"/>
        <v>14586649.130000001</v>
      </c>
      <c r="L368" s="56">
        <f t="shared" si="309"/>
        <v>21083196.93</v>
      </c>
      <c r="M368" s="56">
        <f t="shared" ref="M368" si="310">M96+M363</f>
        <v>14999008.289999999</v>
      </c>
      <c r="N368" s="56">
        <f t="shared" si="309"/>
        <v>0</v>
      </c>
      <c r="O368" s="153"/>
      <c r="P368" s="154"/>
      <c r="Q368" s="154"/>
      <c r="R368" s="144"/>
      <c r="S368" s="144"/>
      <c r="T368" s="144"/>
      <c r="U368" s="144"/>
      <c r="V368" s="144"/>
      <c r="W368" s="144"/>
      <c r="X368" s="77"/>
      <c r="Y368" s="77"/>
      <c r="Z368" s="77"/>
    </row>
    <row r="369" spans="1:26" s="23" customFormat="1" ht="37.5" customHeight="1" x14ac:dyDescent="0.25">
      <c r="A369" s="341"/>
      <c r="B369" s="342"/>
      <c r="C369" s="342"/>
      <c r="D369" s="342"/>
      <c r="E369" s="343"/>
      <c r="F369" s="5" t="s">
        <v>67</v>
      </c>
      <c r="G369" s="38">
        <f t="shared" si="299"/>
        <v>61432109.75</v>
      </c>
      <c r="H369" s="6">
        <f>H97+H364</f>
        <v>7732313.3300000001</v>
      </c>
      <c r="I369" s="56">
        <f t="shared" ref="I369:N369" si="311">I97+I364</f>
        <v>8741686.8600000013</v>
      </c>
      <c r="J369" s="56">
        <f t="shared" si="311"/>
        <v>10256382.359999999</v>
      </c>
      <c r="K369" s="56">
        <f t="shared" si="311"/>
        <v>10421867.199999999</v>
      </c>
      <c r="L369" s="56">
        <f t="shared" si="311"/>
        <v>8179860</v>
      </c>
      <c r="M369" s="56">
        <f t="shared" si="311"/>
        <v>8050000</v>
      </c>
      <c r="N369" s="56">
        <f t="shared" si="311"/>
        <v>8050000</v>
      </c>
      <c r="O369" s="155"/>
      <c r="P369" s="156"/>
      <c r="Q369" s="156"/>
      <c r="R369" s="146"/>
      <c r="S369" s="146"/>
      <c r="T369" s="146"/>
      <c r="U369" s="146"/>
      <c r="V369" s="146"/>
      <c r="W369" s="146"/>
      <c r="X369" s="77"/>
      <c r="Y369" s="77"/>
      <c r="Z369" s="77"/>
    </row>
    <row r="370" spans="1:26" s="23" customFormat="1" ht="41.25" customHeight="1" x14ac:dyDescent="0.25">
      <c r="A370" s="51"/>
      <c r="B370" s="350"/>
      <c r="C370" s="51"/>
      <c r="D370" s="51"/>
      <c r="E370" s="51"/>
      <c r="F370" s="51"/>
      <c r="G370" s="39"/>
      <c r="H370" s="39"/>
      <c r="I370" s="157"/>
      <c r="J370" s="157"/>
      <c r="K370" s="57"/>
      <c r="L370" s="158"/>
      <c r="M370" s="158"/>
      <c r="N370" s="158"/>
      <c r="O370" s="159"/>
      <c r="P370" s="160"/>
      <c r="Q370" s="160"/>
      <c r="R370" s="161"/>
      <c r="S370" s="161"/>
      <c r="T370" s="161"/>
      <c r="U370" s="161"/>
      <c r="V370" s="161"/>
      <c r="W370" s="161"/>
      <c r="X370" s="77"/>
      <c r="Y370" s="77"/>
      <c r="Z370" s="77"/>
    </row>
    <row r="371" spans="1:26" s="23" customFormat="1" ht="41.25" customHeight="1" x14ac:dyDescent="0.25">
      <c r="A371" s="51"/>
      <c r="B371" s="350"/>
      <c r="C371" s="51"/>
      <c r="D371" s="51"/>
      <c r="E371" s="51"/>
      <c r="F371" s="51"/>
      <c r="G371" s="47"/>
      <c r="H371" s="47"/>
      <c r="I371" s="162"/>
      <c r="J371" s="162"/>
      <c r="K371" s="57"/>
      <c r="L371" s="163"/>
      <c r="M371" s="163"/>
      <c r="N371" s="163"/>
      <c r="O371" s="159"/>
      <c r="P371" s="160"/>
      <c r="Q371" s="160"/>
      <c r="R371" s="161"/>
      <c r="S371" s="161"/>
      <c r="T371" s="161"/>
      <c r="U371" s="161"/>
      <c r="V371" s="161"/>
      <c r="W371" s="161"/>
      <c r="X371" s="77"/>
      <c r="Y371" s="77"/>
      <c r="Z371" s="77"/>
    </row>
    <row r="372" spans="1:26" s="23" customFormat="1" ht="61.5" customHeight="1" x14ac:dyDescent="0.25">
      <c r="A372" s="51"/>
      <c r="B372" s="350"/>
      <c r="C372" s="51"/>
      <c r="D372" s="51"/>
      <c r="E372" s="51"/>
      <c r="F372" s="51"/>
      <c r="G372" s="47"/>
      <c r="H372" s="47"/>
      <c r="I372" s="162"/>
      <c r="J372" s="162"/>
      <c r="K372" s="57"/>
      <c r="L372" s="163"/>
      <c r="M372" s="163"/>
      <c r="N372" s="163"/>
      <c r="O372" s="159"/>
      <c r="P372" s="160"/>
      <c r="Q372" s="160"/>
      <c r="R372" s="161"/>
      <c r="S372" s="161"/>
      <c r="T372" s="161"/>
      <c r="U372" s="161"/>
      <c r="V372" s="161"/>
      <c r="W372" s="161"/>
      <c r="X372" s="77"/>
      <c r="Y372" s="77"/>
      <c r="Z372" s="77"/>
    </row>
    <row r="373" spans="1:26" x14ac:dyDescent="0.25">
      <c r="A373" s="24"/>
      <c r="B373" s="166"/>
      <c r="C373" s="26"/>
      <c r="D373" s="26"/>
      <c r="E373" s="25"/>
      <c r="F373" s="25"/>
      <c r="G373" s="27"/>
      <c r="H373" s="27"/>
      <c r="I373" s="164"/>
      <c r="J373" s="164"/>
      <c r="K373" s="58"/>
      <c r="L373" s="164"/>
      <c r="M373" s="164"/>
      <c r="N373" s="164"/>
      <c r="P373" s="166"/>
    </row>
    <row r="374" spans="1:26" x14ac:dyDescent="0.25">
      <c r="A374" s="24"/>
      <c r="B374" s="166"/>
      <c r="C374" s="26"/>
      <c r="D374" s="26"/>
      <c r="E374" s="25"/>
      <c r="F374" s="25"/>
      <c r="G374" s="25"/>
      <c r="H374" s="28"/>
      <c r="I374" s="167"/>
      <c r="J374" s="167"/>
      <c r="K374" s="59"/>
      <c r="L374" s="167"/>
      <c r="M374" s="167"/>
      <c r="N374" s="167"/>
      <c r="P374" s="166"/>
    </row>
    <row r="375" spans="1:26" ht="24.75" customHeight="1" x14ac:dyDescent="0.25">
      <c r="A375" s="24"/>
      <c r="B375" s="166"/>
      <c r="C375" s="26"/>
      <c r="D375" s="26"/>
      <c r="E375" s="26"/>
      <c r="F375" s="25"/>
      <c r="G375" s="27"/>
      <c r="H375" s="28"/>
      <c r="I375" s="167"/>
      <c r="J375" s="167"/>
      <c r="K375" s="59"/>
      <c r="L375" s="167"/>
      <c r="M375" s="167"/>
      <c r="N375" s="167"/>
      <c r="P375" s="166"/>
    </row>
    <row r="376" spans="1:26" x14ac:dyDescent="0.25">
      <c r="A376" s="24"/>
      <c r="B376" s="166"/>
      <c r="C376" s="26"/>
      <c r="D376" s="26"/>
      <c r="E376" s="25"/>
      <c r="F376" s="25"/>
      <c r="G376" s="27"/>
      <c r="H376" s="28"/>
      <c r="I376" s="167"/>
      <c r="J376" s="167"/>
      <c r="K376" s="59"/>
      <c r="L376" s="167"/>
      <c r="M376" s="167"/>
      <c r="N376" s="167"/>
      <c r="P376" s="166"/>
    </row>
    <row r="377" spans="1:26" x14ac:dyDescent="0.25">
      <c r="A377" s="24"/>
      <c r="B377" s="166"/>
      <c r="C377" s="26"/>
      <c r="D377" s="26"/>
      <c r="E377" s="25"/>
      <c r="F377" s="25"/>
      <c r="G377" s="27"/>
      <c r="H377" s="28"/>
      <c r="I377" s="167"/>
      <c r="J377" s="167"/>
      <c r="K377" s="59"/>
      <c r="L377" s="167"/>
      <c r="M377" s="167"/>
      <c r="N377" s="167"/>
      <c r="P377" s="166"/>
    </row>
    <row r="378" spans="1:26" x14ac:dyDescent="0.25">
      <c r="A378" s="24"/>
      <c r="B378" s="166"/>
      <c r="C378" s="26"/>
      <c r="D378" s="26"/>
      <c r="E378" s="25"/>
      <c r="F378" s="25"/>
      <c r="G378" s="27"/>
      <c r="H378" s="28"/>
      <c r="I378" s="167"/>
      <c r="J378" s="167"/>
      <c r="K378" s="59"/>
      <c r="L378" s="167"/>
      <c r="M378" s="167"/>
      <c r="N378" s="167"/>
      <c r="P378" s="166"/>
    </row>
    <row r="379" spans="1:26" x14ac:dyDescent="0.25">
      <c r="A379" s="24"/>
      <c r="B379" s="166"/>
      <c r="C379" s="26"/>
      <c r="D379" s="26"/>
      <c r="E379" s="25"/>
      <c r="F379" s="25"/>
      <c r="G379" s="27"/>
      <c r="H379" s="29"/>
      <c r="I379" s="168"/>
      <c r="J379" s="168"/>
      <c r="K379" s="60"/>
      <c r="L379" s="168"/>
      <c r="M379" s="168"/>
      <c r="N379" s="168"/>
      <c r="P379" s="166"/>
    </row>
    <row r="380" spans="1:26" x14ac:dyDescent="0.25">
      <c r="A380" s="24"/>
      <c r="B380" s="166"/>
      <c r="C380" s="26"/>
      <c r="D380" s="26"/>
      <c r="E380" s="25"/>
      <c r="F380" s="25"/>
      <c r="G380" s="27"/>
      <c r="H380" s="29"/>
      <c r="I380" s="168"/>
      <c r="J380" s="168"/>
      <c r="K380" s="60"/>
      <c r="L380" s="168"/>
      <c r="M380" s="168"/>
      <c r="N380" s="168"/>
      <c r="P380" s="166"/>
    </row>
    <row r="381" spans="1:26" x14ac:dyDescent="0.25">
      <c r="A381" s="24"/>
      <c r="B381" s="166"/>
      <c r="C381" s="26"/>
      <c r="D381" s="26"/>
      <c r="E381" s="25"/>
      <c r="F381" s="25"/>
      <c r="G381" s="27"/>
      <c r="H381" s="29"/>
      <c r="I381" s="168"/>
      <c r="J381" s="168"/>
      <c r="K381" s="60"/>
      <c r="L381" s="168"/>
      <c r="M381" s="168"/>
      <c r="N381" s="168"/>
      <c r="P381" s="166"/>
    </row>
    <row r="382" spans="1:26" x14ac:dyDescent="0.25">
      <c r="A382" s="24"/>
      <c r="B382" s="166"/>
      <c r="C382" s="26"/>
      <c r="D382" s="26"/>
      <c r="E382" s="25"/>
      <c r="F382" s="25"/>
      <c r="G382" s="27"/>
      <c r="H382" s="29"/>
      <c r="I382" s="168"/>
      <c r="J382" s="168"/>
      <c r="K382" s="60"/>
      <c r="L382" s="168"/>
      <c r="M382" s="168"/>
      <c r="N382" s="168"/>
      <c r="P382" s="166"/>
    </row>
    <row r="383" spans="1:26" x14ac:dyDescent="0.25">
      <c r="A383" s="24"/>
      <c r="B383" s="166"/>
      <c r="C383" s="26"/>
      <c r="D383" s="26"/>
      <c r="E383" s="25"/>
      <c r="F383" s="25"/>
      <c r="G383" s="27"/>
      <c r="H383" s="29"/>
      <c r="I383" s="168"/>
      <c r="J383" s="168"/>
      <c r="K383" s="60"/>
      <c r="L383" s="168"/>
      <c r="M383" s="168"/>
      <c r="N383" s="168"/>
      <c r="P383" s="166"/>
    </row>
    <row r="384" spans="1:26" x14ac:dyDescent="0.25">
      <c r="A384" s="24"/>
      <c r="B384" s="166"/>
      <c r="C384" s="26"/>
      <c r="D384" s="26"/>
      <c r="E384" s="25"/>
      <c r="F384" s="25"/>
      <c r="G384" s="27"/>
      <c r="H384" s="30"/>
      <c r="I384" s="169"/>
      <c r="J384" s="169"/>
      <c r="K384" s="61"/>
      <c r="L384" s="169"/>
      <c r="M384" s="169"/>
      <c r="N384" s="169"/>
      <c r="P384" s="166"/>
    </row>
    <row r="385" spans="1:16" x14ac:dyDescent="0.25">
      <c r="A385" s="24"/>
      <c r="B385" s="166"/>
      <c r="C385" s="26"/>
      <c r="D385" s="26"/>
      <c r="E385" s="25"/>
      <c r="F385" s="25"/>
      <c r="G385" s="27"/>
      <c r="H385" s="31"/>
      <c r="I385" s="170"/>
      <c r="J385" s="170"/>
      <c r="K385" s="62"/>
      <c r="L385" s="170"/>
      <c r="M385" s="170"/>
      <c r="N385" s="170"/>
      <c r="P385" s="166"/>
    </row>
    <row r="386" spans="1:16" x14ac:dyDescent="0.25">
      <c r="A386" s="24"/>
      <c r="B386" s="166"/>
      <c r="C386" s="26"/>
      <c r="D386" s="26"/>
      <c r="E386" s="25"/>
      <c r="F386" s="25"/>
      <c r="G386" s="27"/>
      <c r="H386" s="31"/>
      <c r="I386" s="170"/>
      <c r="J386" s="170"/>
      <c r="K386" s="62"/>
      <c r="L386" s="170"/>
      <c r="M386" s="170"/>
      <c r="N386" s="170"/>
      <c r="P386" s="166"/>
    </row>
    <row r="387" spans="1:16" x14ac:dyDescent="0.25">
      <c r="A387" s="24"/>
      <c r="B387" s="166"/>
      <c r="C387" s="26"/>
      <c r="D387" s="26"/>
      <c r="E387" s="25"/>
      <c r="F387" s="25"/>
      <c r="G387" s="27"/>
      <c r="H387" s="31"/>
      <c r="I387" s="170"/>
      <c r="J387" s="170"/>
      <c r="K387" s="62"/>
      <c r="L387" s="170"/>
      <c r="M387" s="170"/>
      <c r="N387" s="170"/>
      <c r="P387" s="166"/>
    </row>
    <row r="388" spans="1:16" x14ac:dyDescent="0.25">
      <c r="A388" s="24"/>
      <c r="B388" s="166"/>
      <c r="C388" s="26"/>
      <c r="D388" s="26"/>
      <c r="E388" s="25"/>
      <c r="F388" s="25"/>
      <c r="G388" s="27"/>
      <c r="H388" s="31"/>
      <c r="I388" s="170"/>
      <c r="J388" s="170"/>
      <c r="K388" s="62"/>
      <c r="L388" s="170"/>
      <c r="M388" s="170"/>
      <c r="N388" s="170"/>
      <c r="P388" s="166"/>
    </row>
    <row r="389" spans="1:16" x14ac:dyDescent="0.25">
      <c r="A389" s="24"/>
      <c r="B389" s="166"/>
      <c r="C389" s="26"/>
      <c r="D389" s="26"/>
      <c r="E389" s="25"/>
      <c r="F389" s="25"/>
      <c r="G389" s="27"/>
      <c r="H389" s="28"/>
      <c r="I389" s="167"/>
      <c r="J389" s="167"/>
      <c r="K389" s="59"/>
      <c r="L389" s="167"/>
      <c r="M389" s="167"/>
      <c r="N389" s="167"/>
      <c r="P389" s="166"/>
    </row>
    <row r="390" spans="1:16" x14ac:dyDescent="0.25">
      <c r="A390" s="24"/>
      <c r="B390" s="166"/>
      <c r="C390" s="26"/>
      <c r="D390" s="26"/>
      <c r="E390" s="25"/>
      <c r="F390" s="25"/>
      <c r="G390" s="25"/>
      <c r="H390" s="28"/>
      <c r="I390" s="167"/>
      <c r="J390" s="167"/>
      <c r="K390" s="59"/>
      <c r="L390" s="167"/>
      <c r="M390" s="167"/>
      <c r="N390" s="167"/>
      <c r="P390" s="166"/>
    </row>
    <row r="391" spans="1:16" x14ac:dyDescent="0.25">
      <c r="A391" s="24"/>
      <c r="B391" s="166"/>
      <c r="C391" s="26"/>
      <c r="D391" s="26"/>
      <c r="E391" s="25"/>
      <c r="F391" s="25"/>
      <c r="G391" s="25"/>
      <c r="H391" s="27"/>
      <c r="I391" s="164"/>
      <c r="J391" s="164"/>
      <c r="K391" s="58"/>
      <c r="L391" s="164"/>
      <c r="M391" s="164"/>
      <c r="N391" s="164"/>
      <c r="P391" s="166"/>
    </row>
    <row r="392" spans="1:16" x14ac:dyDescent="0.25">
      <c r="A392" s="24"/>
      <c r="B392" s="166"/>
      <c r="C392" s="26"/>
      <c r="D392" s="26"/>
      <c r="E392" s="25"/>
      <c r="F392" s="25"/>
      <c r="G392" s="25"/>
      <c r="H392" s="28"/>
      <c r="I392" s="167"/>
      <c r="J392" s="167"/>
      <c r="K392" s="59"/>
      <c r="L392" s="167"/>
      <c r="M392" s="167"/>
      <c r="N392" s="167"/>
      <c r="P392" s="166"/>
    </row>
    <row r="393" spans="1:16" x14ac:dyDescent="0.25">
      <c r="A393" s="24"/>
      <c r="B393" s="166"/>
      <c r="C393" s="26"/>
      <c r="D393" s="26"/>
      <c r="E393" s="25"/>
      <c r="F393" s="25"/>
      <c r="G393" s="25"/>
      <c r="H393" s="27"/>
      <c r="I393" s="164"/>
      <c r="J393" s="164"/>
      <c r="K393" s="58"/>
      <c r="L393" s="164"/>
      <c r="M393" s="164"/>
      <c r="N393" s="164"/>
      <c r="P393" s="166"/>
    </row>
    <row r="394" spans="1:16" x14ac:dyDescent="0.25">
      <c r="A394" s="24"/>
      <c r="B394" s="166"/>
      <c r="C394" s="26"/>
      <c r="D394" s="26"/>
      <c r="E394" s="25"/>
      <c r="F394" s="25"/>
      <c r="G394" s="25"/>
      <c r="H394" s="27"/>
      <c r="I394" s="164"/>
      <c r="J394" s="164"/>
      <c r="K394" s="58"/>
      <c r="L394" s="164"/>
      <c r="M394" s="164"/>
      <c r="N394" s="164"/>
      <c r="P394" s="166"/>
    </row>
    <row r="395" spans="1:16" x14ac:dyDescent="0.25">
      <c r="A395" s="24"/>
      <c r="B395" s="166"/>
      <c r="C395" s="26"/>
      <c r="D395" s="26"/>
      <c r="E395" s="25"/>
      <c r="F395" s="25"/>
      <c r="G395" s="25"/>
      <c r="H395" s="29"/>
      <c r="I395" s="168"/>
      <c r="J395" s="168"/>
      <c r="K395" s="60"/>
      <c r="L395" s="168"/>
      <c r="M395" s="168"/>
      <c r="N395" s="168"/>
      <c r="P395" s="166"/>
    </row>
    <row r="396" spans="1:16" x14ac:dyDescent="0.25">
      <c r="A396" s="24"/>
      <c r="B396" s="166"/>
      <c r="C396" s="26"/>
      <c r="D396" s="26"/>
      <c r="E396" s="25"/>
      <c r="F396" s="25"/>
      <c r="G396" s="25"/>
      <c r="H396" s="29"/>
      <c r="I396" s="168"/>
      <c r="J396" s="167"/>
      <c r="K396" s="59"/>
      <c r="L396" s="167"/>
      <c r="M396" s="167"/>
      <c r="N396" s="167"/>
      <c r="P396" s="166"/>
    </row>
    <row r="397" spans="1:16" x14ac:dyDescent="0.25">
      <c r="A397" s="24"/>
      <c r="B397" s="166"/>
      <c r="C397" s="26"/>
      <c r="D397" s="26"/>
      <c r="E397" s="25"/>
      <c r="F397" s="25"/>
      <c r="G397" s="25"/>
      <c r="H397" s="28"/>
      <c r="I397" s="170"/>
      <c r="J397" s="167"/>
      <c r="K397" s="59"/>
      <c r="L397" s="167"/>
      <c r="M397" s="167"/>
      <c r="N397" s="167"/>
      <c r="P397" s="166"/>
    </row>
    <row r="398" spans="1:16" x14ac:dyDescent="0.25">
      <c r="A398" s="24"/>
      <c r="B398" s="166"/>
      <c r="C398" s="26"/>
      <c r="D398" s="26"/>
      <c r="E398" s="25"/>
      <c r="F398" s="25"/>
      <c r="G398" s="25"/>
      <c r="H398" s="28"/>
      <c r="I398" s="167"/>
      <c r="J398" s="167"/>
      <c r="K398" s="59"/>
      <c r="L398" s="167"/>
      <c r="M398" s="167"/>
      <c r="N398" s="167"/>
      <c r="P398" s="166"/>
    </row>
    <row r="399" spans="1:16" x14ac:dyDescent="0.25">
      <c r="A399" s="24"/>
      <c r="B399" s="166"/>
      <c r="C399" s="26"/>
      <c r="D399" s="26"/>
      <c r="E399" s="25"/>
      <c r="F399" s="25"/>
      <c r="G399" s="25"/>
      <c r="H399" s="28"/>
      <c r="I399" s="167"/>
      <c r="J399" s="167"/>
      <c r="K399" s="59"/>
      <c r="L399" s="167"/>
      <c r="M399" s="167"/>
      <c r="N399" s="167"/>
      <c r="P399" s="166"/>
    </row>
    <row r="400" spans="1:16" x14ac:dyDescent="0.25">
      <c r="A400" s="24"/>
      <c r="B400" s="166"/>
      <c r="C400" s="26"/>
      <c r="D400" s="26"/>
      <c r="E400" s="25"/>
      <c r="F400" s="25"/>
      <c r="G400" s="25"/>
      <c r="H400" s="28"/>
      <c r="I400" s="167"/>
      <c r="J400" s="167"/>
      <c r="K400" s="59"/>
      <c r="L400" s="167"/>
      <c r="M400" s="167"/>
      <c r="N400" s="167"/>
      <c r="P400" s="166"/>
    </row>
    <row r="401" spans="1:16" x14ac:dyDescent="0.25">
      <c r="A401" s="24"/>
      <c r="B401" s="166"/>
      <c r="C401" s="26"/>
      <c r="D401" s="26"/>
      <c r="E401" s="25"/>
      <c r="F401" s="25"/>
      <c r="G401" s="25"/>
      <c r="H401" s="28"/>
      <c r="I401" s="167"/>
      <c r="J401" s="167"/>
      <c r="K401" s="59"/>
      <c r="L401" s="167"/>
      <c r="M401" s="167"/>
      <c r="N401" s="167"/>
      <c r="P401" s="166"/>
    </row>
    <row r="402" spans="1:16" x14ac:dyDescent="0.25">
      <c r="A402" s="24"/>
      <c r="B402" s="166"/>
      <c r="C402" s="26"/>
      <c r="D402" s="26"/>
      <c r="E402" s="25"/>
      <c r="F402" s="25"/>
      <c r="G402" s="25"/>
      <c r="H402" s="28"/>
      <c r="I402" s="167"/>
      <c r="J402" s="167"/>
      <c r="K402" s="59"/>
      <c r="L402" s="167"/>
      <c r="M402" s="167"/>
      <c r="N402" s="167"/>
      <c r="P402" s="166"/>
    </row>
    <row r="403" spans="1:16" x14ac:dyDescent="0.25">
      <c r="A403" s="24"/>
      <c r="B403" s="166"/>
      <c r="C403" s="26"/>
      <c r="D403" s="26"/>
      <c r="E403" s="25"/>
      <c r="F403" s="25"/>
      <c r="G403" s="25"/>
      <c r="H403" s="28"/>
      <c r="I403" s="167"/>
      <c r="J403" s="167"/>
      <c r="K403" s="59"/>
      <c r="L403" s="167"/>
      <c r="M403" s="167"/>
      <c r="N403" s="167"/>
      <c r="P403" s="166"/>
    </row>
    <row r="404" spans="1:16" x14ac:dyDescent="0.25">
      <c r="A404" s="24"/>
      <c r="B404" s="166"/>
      <c r="C404" s="26"/>
      <c r="D404" s="26"/>
      <c r="E404" s="25"/>
      <c r="F404" s="25"/>
      <c r="G404" s="25"/>
      <c r="H404" s="28"/>
      <c r="I404" s="167"/>
      <c r="J404" s="167"/>
      <c r="K404" s="59"/>
      <c r="L404" s="167"/>
      <c r="M404" s="167"/>
      <c r="N404" s="167"/>
      <c r="P404" s="166"/>
    </row>
    <row r="405" spans="1:16" x14ac:dyDescent="0.25">
      <c r="A405" s="24"/>
      <c r="B405" s="166"/>
      <c r="C405" s="26"/>
      <c r="D405" s="26"/>
      <c r="E405" s="25"/>
      <c r="F405" s="25"/>
      <c r="G405" s="25"/>
      <c r="H405" s="28"/>
      <c r="I405" s="167"/>
      <c r="J405" s="167"/>
      <c r="K405" s="59"/>
      <c r="L405" s="167"/>
      <c r="M405" s="167"/>
      <c r="N405" s="167"/>
      <c r="P405" s="166"/>
    </row>
    <row r="406" spans="1:16" x14ac:dyDescent="0.25">
      <c r="A406" s="24"/>
      <c r="B406" s="166"/>
      <c r="C406" s="26"/>
      <c r="D406" s="26"/>
      <c r="E406" s="25"/>
      <c r="F406" s="25"/>
      <c r="G406" s="25"/>
      <c r="H406" s="28"/>
      <c r="I406" s="167"/>
      <c r="J406" s="167"/>
      <c r="K406" s="59"/>
      <c r="L406" s="167"/>
      <c r="M406" s="167"/>
      <c r="N406" s="167"/>
      <c r="P406" s="166"/>
    </row>
    <row r="407" spans="1:16" x14ac:dyDescent="0.25">
      <c r="H407" s="11"/>
      <c r="I407" s="100"/>
      <c r="J407" s="100"/>
      <c r="K407" s="63"/>
      <c r="L407" s="100"/>
      <c r="M407" s="100"/>
      <c r="N407" s="100"/>
    </row>
    <row r="408" spans="1:16" x14ac:dyDescent="0.25">
      <c r="H408" s="11"/>
      <c r="I408" s="100"/>
      <c r="J408" s="100"/>
      <c r="K408" s="63"/>
      <c r="L408" s="100"/>
      <c r="M408" s="100"/>
      <c r="N408" s="100"/>
    </row>
    <row r="409" spans="1:16" x14ac:dyDescent="0.25">
      <c r="H409" s="11"/>
      <c r="I409" s="100"/>
      <c r="J409" s="100"/>
      <c r="K409" s="63"/>
      <c r="L409" s="100"/>
      <c r="M409" s="100"/>
      <c r="N409" s="100"/>
    </row>
    <row r="410" spans="1:16" x14ac:dyDescent="0.25">
      <c r="H410" s="11"/>
      <c r="I410" s="100"/>
      <c r="J410" s="100"/>
      <c r="K410" s="63"/>
      <c r="L410" s="100"/>
      <c r="M410" s="100"/>
      <c r="N410" s="100"/>
    </row>
    <row r="411" spans="1:16" x14ac:dyDescent="0.25">
      <c r="H411" s="11"/>
      <c r="I411" s="100"/>
      <c r="J411" s="100"/>
      <c r="K411" s="63"/>
      <c r="L411" s="100"/>
      <c r="M411" s="100"/>
      <c r="N411" s="100"/>
    </row>
    <row r="412" spans="1:16" x14ac:dyDescent="0.25">
      <c r="H412" s="11"/>
      <c r="I412" s="100"/>
      <c r="J412" s="100"/>
      <c r="K412" s="63"/>
      <c r="L412" s="100"/>
      <c r="M412" s="100"/>
      <c r="N412" s="100"/>
    </row>
    <row r="413" spans="1:16" x14ac:dyDescent="0.25">
      <c r="H413" s="11"/>
      <c r="I413" s="100"/>
      <c r="J413" s="100"/>
      <c r="K413" s="63"/>
      <c r="L413" s="100"/>
      <c r="M413" s="100"/>
      <c r="N413" s="100"/>
    </row>
    <row r="414" spans="1:16" x14ac:dyDescent="0.25">
      <c r="H414" s="11"/>
      <c r="I414" s="100"/>
      <c r="J414" s="100"/>
      <c r="K414" s="63"/>
      <c r="L414" s="100"/>
      <c r="M414" s="100"/>
      <c r="N414" s="100"/>
    </row>
    <row r="415" spans="1:16" x14ac:dyDescent="0.25">
      <c r="H415" s="11"/>
      <c r="I415" s="100"/>
      <c r="J415" s="100"/>
      <c r="K415" s="63"/>
      <c r="L415" s="100"/>
      <c r="M415" s="100"/>
      <c r="N415" s="100"/>
    </row>
    <row r="416" spans="1:16" x14ac:dyDescent="0.25">
      <c r="H416" s="11"/>
      <c r="I416" s="100"/>
      <c r="J416" s="100"/>
      <c r="K416" s="63"/>
      <c r="L416" s="100"/>
      <c r="M416" s="100"/>
      <c r="N416" s="100"/>
    </row>
    <row r="417" spans="8:14" x14ac:dyDescent="0.25">
      <c r="H417" s="11"/>
      <c r="I417" s="100"/>
      <c r="J417" s="100"/>
      <c r="K417" s="63"/>
      <c r="L417" s="100"/>
      <c r="M417" s="100"/>
      <c r="N417" s="100"/>
    </row>
    <row r="418" spans="8:14" x14ac:dyDescent="0.25">
      <c r="H418" s="11"/>
      <c r="I418" s="100"/>
      <c r="J418" s="100"/>
      <c r="K418" s="63"/>
      <c r="L418" s="100"/>
      <c r="M418" s="100"/>
      <c r="N418" s="100"/>
    </row>
    <row r="419" spans="8:14" x14ac:dyDescent="0.25">
      <c r="H419" s="11"/>
      <c r="I419" s="100"/>
      <c r="J419" s="100"/>
      <c r="K419" s="63"/>
      <c r="L419" s="100"/>
      <c r="M419" s="100"/>
      <c r="N419" s="100"/>
    </row>
    <row r="420" spans="8:14" x14ac:dyDescent="0.25">
      <c r="H420" s="11"/>
      <c r="I420" s="100"/>
      <c r="J420" s="100"/>
      <c r="K420" s="63"/>
      <c r="L420" s="100"/>
      <c r="M420" s="100"/>
      <c r="N420" s="100"/>
    </row>
    <row r="421" spans="8:14" x14ac:dyDescent="0.25">
      <c r="H421" s="11"/>
      <c r="I421" s="100"/>
      <c r="J421" s="100"/>
      <c r="K421" s="63"/>
      <c r="L421" s="100"/>
      <c r="M421" s="100"/>
      <c r="N421" s="100"/>
    </row>
    <row r="422" spans="8:14" x14ac:dyDescent="0.25">
      <c r="H422" s="11"/>
      <c r="I422" s="100"/>
      <c r="J422" s="100"/>
      <c r="K422" s="63"/>
      <c r="L422" s="100"/>
      <c r="M422" s="100"/>
      <c r="N422" s="100"/>
    </row>
    <row r="423" spans="8:14" x14ac:dyDescent="0.25">
      <c r="H423" s="11"/>
      <c r="I423" s="100"/>
      <c r="J423" s="100"/>
      <c r="K423" s="63"/>
      <c r="L423" s="100"/>
      <c r="M423" s="100"/>
      <c r="N423" s="100"/>
    </row>
    <row r="424" spans="8:14" x14ac:dyDescent="0.25">
      <c r="H424" s="11"/>
      <c r="I424" s="100"/>
      <c r="J424" s="100"/>
      <c r="K424" s="63"/>
      <c r="L424" s="100"/>
      <c r="M424" s="100"/>
      <c r="N424" s="100"/>
    </row>
    <row r="425" spans="8:14" x14ac:dyDescent="0.25">
      <c r="H425" s="11"/>
      <c r="I425" s="100"/>
      <c r="J425" s="100"/>
      <c r="K425" s="63"/>
      <c r="L425" s="100"/>
      <c r="M425" s="100"/>
      <c r="N425" s="100"/>
    </row>
    <row r="426" spans="8:14" x14ac:dyDescent="0.25">
      <c r="H426" s="11"/>
      <c r="I426" s="100"/>
      <c r="J426" s="100"/>
      <c r="K426" s="63"/>
      <c r="L426" s="100"/>
      <c r="M426" s="100"/>
      <c r="N426" s="100"/>
    </row>
    <row r="427" spans="8:14" x14ac:dyDescent="0.25">
      <c r="H427" s="11"/>
      <c r="I427" s="100"/>
      <c r="J427" s="100"/>
      <c r="K427" s="63"/>
      <c r="L427" s="100"/>
      <c r="M427" s="100"/>
      <c r="N427" s="100"/>
    </row>
    <row r="428" spans="8:14" x14ac:dyDescent="0.25">
      <c r="H428" s="11"/>
      <c r="I428" s="100"/>
      <c r="J428" s="100"/>
      <c r="K428" s="63"/>
      <c r="L428" s="100"/>
      <c r="M428" s="100"/>
      <c r="N428" s="100"/>
    </row>
    <row r="429" spans="8:14" x14ac:dyDescent="0.25">
      <c r="H429" s="11"/>
      <c r="I429" s="100"/>
      <c r="J429" s="100"/>
      <c r="K429" s="63"/>
      <c r="L429" s="100"/>
      <c r="M429" s="100"/>
      <c r="N429" s="100"/>
    </row>
    <row r="430" spans="8:14" x14ac:dyDescent="0.25">
      <c r="H430" s="11"/>
      <c r="I430" s="100"/>
      <c r="J430" s="100"/>
      <c r="K430" s="63"/>
      <c r="L430" s="100"/>
      <c r="M430" s="100"/>
      <c r="N430" s="100"/>
    </row>
    <row r="431" spans="8:14" x14ac:dyDescent="0.25">
      <c r="H431" s="11"/>
      <c r="I431" s="100"/>
      <c r="J431" s="100"/>
      <c r="K431" s="63"/>
      <c r="L431" s="100"/>
      <c r="M431" s="100"/>
      <c r="N431" s="100"/>
    </row>
    <row r="432" spans="8:14" x14ac:dyDescent="0.25">
      <c r="H432" s="11"/>
      <c r="I432" s="100"/>
      <c r="J432" s="100"/>
      <c r="K432" s="63"/>
      <c r="L432" s="100"/>
      <c r="M432" s="100"/>
      <c r="N432" s="100"/>
    </row>
    <row r="433" spans="8:14" x14ac:dyDescent="0.25">
      <c r="H433" s="11"/>
      <c r="I433" s="100"/>
      <c r="J433" s="100"/>
      <c r="K433" s="63"/>
      <c r="L433" s="100"/>
      <c r="M433" s="100"/>
      <c r="N433" s="100"/>
    </row>
    <row r="434" spans="8:14" x14ac:dyDescent="0.25">
      <c r="H434" s="11"/>
      <c r="I434" s="100"/>
      <c r="J434" s="100"/>
      <c r="K434" s="63"/>
      <c r="L434" s="100"/>
      <c r="M434" s="100"/>
      <c r="N434" s="100"/>
    </row>
    <row r="435" spans="8:14" x14ac:dyDescent="0.25">
      <c r="H435" s="11"/>
      <c r="I435" s="100"/>
      <c r="J435" s="100"/>
      <c r="K435" s="63"/>
      <c r="L435" s="100"/>
      <c r="M435" s="100"/>
      <c r="N435" s="100"/>
    </row>
    <row r="436" spans="8:14" x14ac:dyDescent="0.25">
      <c r="H436" s="11"/>
      <c r="I436" s="100"/>
      <c r="J436" s="100"/>
      <c r="K436" s="63"/>
      <c r="L436" s="100"/>
      <c r="M436" s="100"/>
      <c r="N436" s="100"/>
    </row>
    <row r="437" spans="8:14" x14ac:dyDescent="0.25">
      <c r="H437" s="11"/>
      <c r="I437" s="100"/>
      <c r="J437" s="100"/>
      <c r="K437" s="63"/>
      <c r="L437" s="100"/>
      <c r="M437" s="100"/>
      <c r="N437" s="100"/>
    </row>
    <row r="438" spans="8:14" x14ac:dyDescent="0.25">
      <c r="H438" s="11"/>
      <c r="I438" s="100"/>
      <c r="J438" s="100"/>
      <c r="K438" s="63"/>
      <c r="L438" s="100"/>
      <c r="M438" s="100"/>
      <c r="N438" s="100"/>
    </row>
    <row r="439" spans="8:14" x14ac:dyDescent="0.25">
      <c r="H439" s="11"/>
      <c r="I439" s="100"/>
      <c r="J439" s="100"/>
      <c r="K439" s="63"/>
      <c r="L439" s="100"/>
      <c r="M439" s="100"/>
      <c r="N439" s="100"/>
    </row>
    <row r="440" spans="8:14" x14ac:dyDescent="0.25">
      <c r="H440" s="11"/>
      <c r="I440" s="100"/>
      <c r="J440" s="100"/>
      <c r="K440" s="63"/>
      <c r="L440" s="100"/>
      <c r="M440" s="100"/>
      <c r="N440" s="100"/>
    </row>
    <row r="441" spans="8:14" x14ac:dyDescent="0.25">
      <c r="H441" s="11"/>
      <c r="I441" s="100"/>
      <c r="J441" s="100"/>
      <c r="K441" s="63"/>
      <c r="L441" s="100"/>
      <c r="M441" s="100"/>
      <c r="N441" s="100"/>
    </row>
    <row r="442" spans="8:14" x14ac:dyDescent="0.25">
      <c r="H442" s="11"/>
      <c r="I442" s="100"/>
      <c r="J442" s="100"/>
      <c r="K442" s="63"/>
      <c r="L442" s="100"/>
      <c r="M442" s="100"/>
      <c r="N442" s="100"/>
    </row>
    <row r="443" spans="8:14" x14ac:dyDescent="0.25">
      <c r="H443" s="11"/>
      <c r="I443" s="100"/>
      <c r="J443" s="100"/>
      <c r="K443" s="63"/>
      <c r="L443" s="100"/>
      <c r="M443" s="100"/>
      <c r="N443" s="100"/>
    </row>
    <row r="444" spans="8:14" x14ac:dyDescent="0.25">
      <c r="H444" s="11"/>
      <c r="I444" s="100"/>
      <c r="J444" s="100"/>
      <c r="K444" s="63"/>
      <c r="L444" s="100"/>
      <c r="M444" s="100"/>
      <c r="N444" s="100"/>
    </row>
    <row r="445" spans="8:14" x14ac:dyDescent="0.25">
      <c r="H445" s="11"/>
      <c r="I445" s="100"/>
      <c r="J445" s="100"/>
      <c r="K445" s="63"/>
      <c r="L445" s="100"/>
      <c r="M445" s="100"/>
      <c r="N445" s="100"/>
    </row>
    <row r="446" spans="8:14" x14ac:dyDescent="0.25">
      <c r="H446" s="11"/>
      <c r="I446" s="100"/>
      <c r="J446" s="100"/>
      <c r="K446" s="63"/>
      <c r="L446" s="100"/>
      <c r="M446" s="100"/>
      <c r="N446" s="100"/>
    </row>
    <row r="447" spans="8:14" x14ac:dyDescent="0.25">
      <c r="H447" s="11"/>
      <c r="I447" s="100"/>
      <c r="J447" s="100"/>
      <c r="K447" s="63"/>
      <c r="L447" s="100"/>
      <c r="M447" s="100"/>
      <c r="N447" s="100"/>
    </row>
    <row r="448" spans="8:14" x14ac:dyDescent="0.25">
      <c r="H448" s="11"/>
      <c r="I448" s="100"/>
      <c r="J448" s="100"/>
      <c r="K448" s="63"/>
      <c r="L448" s="100"/>
      <c r="M448" s="100"/>
      <c r="N448" s="100"/>
    </row>
    <row r="449" spans="8:14" x14ac:dyDescent="0.25">
      <c r="H449" s="11"/>
      <c r="I449" s="100"/>
      <c r="J449" s="100"/>
      <c r="K449" s="63"/>
      <c r="L449" s="100"/>
      <c r="M449" s="100"/>
      <c r="N449" s="100"/>
    </row>
    <row r="450" spans="8:14" x14ac:dyDescent="0.25">
      <c r="H450" s="11"/>
      <c r="I450" s="100"/>
      <c r="J450" s="100"/>
      <c r="K450" s="63"/>
      <c r="L450" s="100"/>
      <c r="M450" s="100"/>
      <c r="N450" s="100"/>
    </row>
    <row r="451" spans="8:14" x14ac:dyDescent="0.25">
      <c r="H451" s="11"/>
      <c r="I451" s="100"/>
      <c r="J451" s="100"/>
      <c r="K451" s="63"/>
      <c r="L451" s="100"/>
      <c r="M451" s="100"/>
      <c r="N451" s="100"/>
    </row>
    <row r="452" spans="8:14" x14ac:dyDescent="0.25">
      <c r="H452" s="11"/>
      <c r="I452" s="100"/>
      <c r="J452" s="100"/>
      <c r="K452" s="63"/>
      <c r="L452" s="100"/>
      <c r="M452" s="100"/>
      <c r="N452" s="100"/>
    </row>
    <row r="453" spans="8:14" x14ac:dyDescent="0.25">
      <c r="H453" s="11"/>
      <c r="I453" s="100"/>
      <c r="J453" s="100"/>
      <c r="K453" s="63"/>
      <c r="L453" s="100"/>
      <c r="M453" s="100"/>
      <c r="N453" s="100"/>
    </row>
    <row r="454" spans="8:14" x14ac:dyDescent="0.25">
      <c r="H454" s="11"/>
      <c r="I454" s="100"/>
      <c r="J454" s="100"/>
      <c r="K454" s="63"/>
      <c r="L454" s="100"/>
      <c r="M454" s="100"/>
      <c r="N454" s="100"/>
    </row>
    <row r="455" spans="8:14" x14ac:dyDescent="0.25">
      <c r="H455" s="11"/>
      <c r="I455" s="100"/>
      <c r="J455" s="100"/>
      <c r="K455" s="63"/>
      <c r="L455" s="100"/>
      <c r="M455" s="100"/>
      <c r="N455" s="100"/>
    </row>
    <row r="456" spans="8:14" x14ac:dyDescent="0.25">
      <c r="H456" s="11"/>
      <c r="I456" s="100"/>
      <c r="J456" s="100"/>
      <c r="K456" s="63"/>
      <c r="L456" s="100"/>
      <c r="M456" s="100"/>
      <c r="N456" s="100"/>
    </row>
    <row r="457" spans="8:14" x14ac:dyDescent="0.25">
      <c r="H457" s="11"/>
      <c r="I457" s="100"/>
      <c r="J457" s="100"/>
      <c r="K457" s="63"/>
      <c r="L457" s="100"/>
      <c r="M457" s="100"/>
      <c r="N457" s="100"/>
    </row>
    <row r="458" spans="8:14" x14ac:dyDescent="0.25">
      <c r="H458" s="11"/>
      <c r="I458" s="100"/>
      <c r="J458" s="100"/>
      <c r="K458" s="63"/>
      <c r="L458" s="100"/>
      <c r="M458" s="100"/>
      <c r="N458" s="100"/>
    </row>
    <row r="459" spans="8:14" x14ac:dyDescent="0.25">
      <c r="H459" s="11"/>
      <c r="I459" s="100"/>
      <c r="J459" s="100"/>
      <c r="K459" s="63"/>
      <c r="L459" s="100"/>
      <c r="M459" s="100"/>
      <c r="N459" s="100"/>
    </row>
    <row r="460" spans="8:14" x14ac:dyDescent="0.25">
      <c r="H460" s="11"/>
      <c r="I460" s="100"/>
      <c r="J460" s="100"/>
      <c r="K460" s="63"/>
      <c r="L460" s="100"/>
      <c r="M460" s="100"/>
      <c r="N460" s="100"/>
    </row>
    <row r="461" spans="8:14" x14ac:dyDescent="0.25">
      <c r="H461" s="11"/>
      <c r="I461" s="100"/>
      <c r="J461" s="100"/>
      <c r="K461" s="63"/>
      <c r="L461" s="100"/>
      <c r="M461" s="100"/>
      <c r="N461" s="100"/>
    </row>
    <row r="462" spans="8:14" x14ac:dyDescent="0.25">
      <c r="H462" s="11"/>
      <c r="I462" s="100"/>
      <c r="J462" s="100"/>
      <c r="K462" s="63"/>
      <c r="L462" s="100"/>
      <c r="M462" s="100"/>
      <c r="N462" s="100"/>
    </row>
    <row r="463" spans="8:14" x14ac:dyDescent="0.25">
      <c r="H463" s="11"/>
      <c r="I463" s="100"/>
      <c r="J463" s="100"/>
      <c r="K463" s="63"/>
      <c r="L463" s="100"/>
      <c r="M463" s="100"/>
      <c r="N463" s="100"/>
    </row>
    <row r="464" spans="8:14" x14ac:dyDescent="0.25">
      <c r="H464" s="11"/>
      <c r="I464" s="100"/>
      <c r="J464" s="100"/>
      <c r="K464" s="63"/>
      <c r="L464" s="100"/>
      <c r="M464" s="100"/>
      <c r="N464" s="100"/>
    </row>
    <row r="465" spans="8:14" x14ac:dyDescent="0.25">
      <c r="H465" s="11"/>
      <c r="I465" s="100"/>
      <c r="J465" s="100"/>
      <c r="K465" s="63"/>
      <c r="L465" s="100"/>
      <c r="M465" s="100"/>
      <c r="N465" s="100"/>
    </row>
    <row r="466" spans="8:14" x14ac:dyDescent="0.25">
      <c r="H466" s="11"/>
      <c r="I466" s="100"/>
      <c r="J466" s="100"/>
      <c r="K466" s="63"/>
      <c r="L466" s="100"/>
      <c r="M466" s="100"/>
      <c r="N466" s="100"/>
    </row>
    <row r="467" spans="8:14" x14ac:dyDescent="0.25">
      <c r="H467" s="11"/>
      <c r="I467" s="100"/>
      <c r="J467" s="100"/>
      <c r="K467" s="63"/>
      <c r="L467" s="100"/>
      <c r="M467" s="100"/>
      <c r="N467" s="100"/>
    </row>
    <row r="468" spans="8:14" x14ac:dyDescent="0.25">
      <c r="H468" s="11"/>
      <c r="I468" s="100"/>
      <c r="J468" s="100"/>
      <c r="K468" s="63"/>
      <c r="L468" s="100"/>
      <c r="M468" s="100"/>
      <c r="N468" s="100"/>
    </row>
    <row r="469" spans="8:14" x14ac:dyDescent="0.25">
      <c r="H469" s="11"/>
      <c r="I469" s="100"/>
      <c r="J469" s="100"/>
      <c r="K469" s="63"/>
      <c r="L469" s="100"/>
      <c r="M469" s="100"/>
      <c r="N469" s="100"/>
    </row>
    <row r="470" spans="8:14" x14ac:dyDescent="0.25">
      <c r="H470" s="11"/>
      <c r="I470" s="100"/>
      <c r="J470" s="100"/>
      <c r="K470" s="63"/>
      <c r="L470" s="100"/>
      <c r="M470" s="100"/>
      <c r="N470" s="100"/>
    </row>
    <row r="471" spans="8:14" x14ac:dyDescent="0.25">
      <c r="H471" s="11"/>
      <c r="I471" s="100"/>
      <c r="J471" s="100"/>
      <c r="K471" s="63"/>
      <c r="L471" s="100"/>
      <c r="M471" s="100"/>
      <c r="N471" s="100"/>
    </row>
    <row r="472" spans="8:14" x14ac:dyDescent="0.25">
      <c r="H472" s="11"/>
      <c r="I472" s="100"/>
      <c r="J472" s="100"/>
      <c r="K472" s="63"/>
      <c r="L472" s="100"/>
      <c r="M472" s="100"/>
      <c r="N472" s="100"/>
    </row>
    <row r="473" spans="8:14" x14ac:dyDescent="0.25">
      <c r="H473" s="11"/>
      <c r="I473" s="100"/>
      <c r="J473" s="100"/>
      <c r="K473" s="63"/>
      <c r="L473" s="100"/>
      <c r="M473" s="100"/>
      <c r="N473" s="100"/>
    </row>
    <row r="474" spans="8:14" x14ac:dyDescent="0.25">
      <c r="H474" s="11"/>
      <c r="I474" s="100"/>
      <c r="J474" s="100"/>
      <c r="K474" s="63"/>
      <c r="L474" s="100"/>
      <c r="M474" s="100"/>
      <c r="N474" s="100"/>
    </row>
    <row r="475" spans="8:14" x14ac:dyDescent="0.25">
      <c r="H475" s="11"/>
      <c r="I475" s="100"/>
      <c r="J475" s="100"/>
      <c r="K475" s="63"/>
      <c r="L475" s="100"/>
      <c r="M475" s="100"/>
      <c r="N475" s="100"/>
    </row>
    <row r="476" spans="8:14" x14ac:dyDescent="0.25">
      <c r="H476" s="11"/>
      <c r="I476" s="100"/>
      <c r="J476" s="100"/>
      <c r="K476" s="63"/>
      <c r="L476" s="100"/>
      <c r="M476" s="100"/>
      <c r="N476" s="100"/>
    </row>
    <row r="477" spans="8:14" x14ac:dyDescent="0.25">
      <c r="H477" s="11"/>
      <c r="I477" s="100"/>
      <c r="J477" s="100"/>
      <c r="K477" s="63"/>
      <c r="L477" s="100"/>
      <c r="M477" s="100"/>
      <c r="N477" s="100"/>
    </row>
    <row r="478" spans="8:14" x14ac:dyDescent="0.25">
      <c r="H478" s="11"/>
      <c r="I478" s="100"/>
      <c r="J478" s="100"/>
      <c r="K478" s="63"/>
      <c r="L478" s="100"/>
      <c r="M478" s="100"/>
      <c r="N478" s="100"/>
    </row>
    <row r="479" spans="8:14" x14ac:dyDescent="0.25">
      <c r="H479" s="11"/>
      <c r="I479" s="100"/>
      <c r="J479" s="100"/>
      <c r="K479" s="63"/>
      <c r="L479" s="100"/>
      <c r="M479" s="100"/>
      <c r="N479" s="100"/>
    </row>
    <row r="480" spans="8:14" x14ac:dyDescent="0.25">
      <c r="H480" s="11"/>
      <c r="I480" s="100"/>
      <c r="J480" s="100"/>
      <c r="K480" s="63"/>
      <c r="L480" s="100"/>
      <c r="M480" s="100"/>
      <c r="N480" s="100"/>
    </row>
    <row r="481" spans="8:14" x14ac:dyDescent="0.25">
      <c r="H481" s="11"/>
      <c r="I481" s="100"/>
      <c r="J481" s="100"/>
      <c r="K481" s="63"/>
      <c r="L481" s="100"/>
      <c r="M481" s="100"/>
      <c r="N481" s="100"/>
    </row>
    <row r="482" spans="8:14" x14ac:dyDescent="0.25">
      <c r="H482" s="11"/>
      <c r="I482" s="100"/>
      <c r="J482" s="100"/>
      <c r="K482" s="63"/>
      <c r="L482" s="100"/>
      <c r="M482" s="100"/>
      <c r="N482" s="100"/>
    </row>
    <row r="483" spans="8:14" x14ac:dyDescent="0.25">
      <c r="H483" s="11"/>
      <c r="I483" s="100"/>
      <c r="J483" s="100"/>
      <c r="K483" s="63"/>
      <c r="L483" s="100"/>
      <c r="M483" s="100"/>
      <c r="N483" s="100"/>
    </row>
    <row r="484" spans="8:14" x14ac:dyDescent="0.25">
      <c r="H484" s="11"/>
      <c r="I484" s="100"/>
      <c r="J484" s="100"/>
      <c r="K484" s="63"/>
      <c r="L484" s="100"/>
      <c r="M484" s="100"/>
      <c r="N484" s="100"/>
    </row>
    <row r="485" spans="8:14" x14ac:dyDescent="0.25">
      <c r="H485" s="11"/>
      <c r="I485" s="100"/>
      <c r="J485" s="100"/>
      <c r="K485" s="63"/>
      <c r="L485" s="100"/>
      <c r="M485" s="100"/>
      <c r="N485" s="100"/>
    </row>
    <row r="486" spans="8:14" x14ac:dyDescent="0.25">
      <c r="H486" s="11"/>
      <c r="I486" s="100"/>
      <c r="J486" s="100"/>
      <c r="K486" s="63"/>
      <c r="L486" s="100"/>
      <c r="M486" s="100"/>
      <c r="N486" s="100"/>
    </row>
    <row r="487" spans="8:14" x14ac:dyDescent="0.25">
      <c r="H487" s="11"/>
      <c r="I487" s="100"/>
      <c r="J487" s="100"/>
      <c r="K487" s="63"/>
      <c r="L487" s="100"/>
      <c r="M487" s="100"/>
      <c r="N487" s="100"/>
    </row>
    <row r="488" spans="8:14" x14ac:dyDescent="0.25">
      <c r="H488" s="11"/>
      <c r="I488" s="100"/>
      <c r="J488" s="100"/>
      <c r="K488" s="63"/>
      <c r="L488" s="100"/>
      <c r="M488" s="100"/>
      <c r="N488" s="100"/>
    </row>
    <row r="489" spans="8:14" x14ac:dyDescent="0.25">
      <c r="H489" s="11"/>
      <c r="I489" s="100"/>
      <c r="J489" s="100"/>
      <c r="K489" s="63"/>
      <c r="L489" s="100"/>
      <c r="M489" s="100"/>
      <c r="N489" s="100"/>
    </row>
    <row r="490" spans="8:14" x14ac:dyDescent="0.25">
      <c r="H490" s="11"/>
      <c r="I490" s="100"/>
      <c r="J490" s="100"/>
      <c r="K490" s="63"/>
      <c r="L490" s="100"/>
      <c r="M490" s="100"/>
      <c r="N490" s="100"/>
    </row>
    <row r="491" spans="8:14" x14ac:dyDescent="0.25">
      <c r="H491" s="11"/>
      <c r="I491" s="100"/>
      <c r="J491" s="100"/>
      <c r="K491" s="63"/>
      <c r="L491" s="100"/>
      <c r="M491" s="100"/>
      <c r="N491" s="100"/>
    </row>
    <row r="492" spans="8:14" x14ac:dyDescent="0.25">
      <c r="H492" s="11"/>
      <c r="I492" s="100"/>
      <c r="J492" s="100"/>
      <c r="K492" s="63"/>
      <c r="L492" s="100"/>
      <c r="M492" s="100"/>
      <c r="N492" s="100"/>
    </row>
    <row r="493" spans="8:14" x14ac:dyDescent="0.25">
      <c r="H493" s="11"/>
      <c r="I493" s="100"/>
      <c r="J493" s="100"/>
      <c r="K493" s="63"/>
      <c r="L493" s="100"/>
      <c r="M493" s="100"/>
      <c r="N493" s="100"/>
    </row>
    <row r="494" spans="8:14" x14ac:dyDescent="0.25">
      <c r="H494" s="11"/>
      <c r="I494" s="100"/>
      <c r="J494" s="100"/>
      <c r="K494" s="63"/>
      <c r="L494" s="100"/>
      <c r="M494" s="100"/>
      <c r="N494" s="100"/>
    </row>
    <row r="495" spans="8:14" x14ac:dyDescent="0.25">
      <c r="H495" s="11"/>
      <c r="I495" s="100"/>
      <c r="J495" s="100"/>
      <c r="K495" s="63"/>
      <c r="L495" s="100"/>
      <c r="M495" s="100"/>
      <c r="N495" s="100"/>
    </row>
    <row r="496" spans="8:14" x14ac:dyDescent="0.25">
      <c r="H496" s="11"/>
      <c r="I496" s="100"/>
      <c r="J496" s="100"/>
      <c r="K496" s="63"/>
      <c r="L496" s="100"/>
      <c r="M496" s="100"/>
      <c r="N496" s="100"/>
    </row>
    <row r="497" spans="8:14" x14ac:dyDescent="0.25">
      <c r="H497" s="11"/>
      <c r="I497" s="100"/>
      <c r="J497" s="100"/>
      <c r="K497" s="63"/>
      <c r="L497" s="100"/>
      <c r="M497" s="100"/>
      <c r="N497" s="100"/>
    </row>
    <row r="498" spans="8:14" x14ac:dyDescent="0.25">
      <c r="H498" s="11"/>
      <c r="I498" s="100"/>
      <c r="J498" s="100"/>
      <c r="K498" s="63"/>
      <c r="L498" s="100"/>
      <c r="M498" s="100"/>
      <c r="N498" s="100"/>
    </row>
    <row r="499" spans="8:14" x14ac:dyDescent="0.25">
      <c r="H499" s="11"/>
      <c r="I499" s="100"/>
      <c r="J499" s="100"/>
      <c r="K499" s="63"/>
      <c r="L499" s="100"/>
      <c r="M499" s="100"/>
      <c r="N499" s="100"/>
    </row>
    <row r="500" spans="8:14" x14ac:dyDescent="0.25">
      <c r="H500" s="11"/>
      <c r="I500" s="100"/>
      <c r="J500" s="100"/>
      <c r="K500" s="63"/>
      <c r="L500" s="100"/>
      <c r="M500" s="100"/>
      <c r="N500" s="100"/>
    </row>
    <row r="501" spans="8:14" x14ac:dyDescent="0.25">
      <c r="H501" s="11"/>
      <c r="I501" s="100"/>
      <c r="J501" s="100"/>
      <c r="K501" s="63"/>
      <c r="L501" s="100"/>
      <c r="M501" s="100"/>
      <c r="N501" s="100"/>
    </row>
    <row r="502" spans="8:14" x14ac:dyDescent="0.25">
      <c r="H502" s="11"/>
      <c r="I502" s="100"/>
      <c r="J502" s="100"/>
      <c r="K502" s="63"/>
      <c r="L502" s="100"/>
      <c r="M502" s="100"/>
      <c r="N502" s="100"/>
    </row>
    <row r="503" spans="8:14" x14ac:dyDescent="0.25">
      <c r="H503" s="11"/>
      <c r="I503" s="100"/>
      <c r="J503" s="100"/>
      <c r="K503" s="63"/>
      <c r="L503" s="100"/>
      <c r="M503" s="100"/>
      <c r="N503" s="100"/>
    </row>
    <row r="504" spans="8:14" x14ac:dyDescent="0.25">
      <c r="H504" s="11"/>
      <c r="I504" s="100"/>
      <c r="J504" s="100"/>
      <c r="K504" s="63"/>
      <c r="L504" s="100"/>
      <c r="M504" s="100"/>
      <c r="N504" s="100"/>
    </row>
    <row r="505" spans="8:14" x14ac:dyDescent="0.25">
      <c r="H505" s="11"/>
      <c r="I505" s="100"/>
      <c r="J505" s="100"/>
      <c r="K505" s="63"/>
      <c r="L505" s="100"/>
      <c r="M505" s="100"/>
      <c r="N505" s="100"/>
    </row>
    <row r="506" spans="8:14" x14ac:dyDescent="0.25">
      <c r="H506" s="11"/>
      <c r="I506" s="100"/>
      <c r="J506" s="100"/>
      <c r="K506" s="63"/>
      <c r="L506" s="100"/>
      <c r="M506" s="100"/>
      <c r="N506" s="100"/>
    </row>
    <row r="507" spans="8:14" x14ac:dyDescent="0.25">
      <c r="H507" s="11"/>
      <c r="I507" s="100"/>
      <c r="J507" s="100"/>
      <c r="K507" s="63"/>
      <c r="L507" s="100"/>
      <c r="M507" s="100"/>
      <c r="N507" s="100"/>
    </row>
    <row r="508" spans="8:14" x14ac:dyDescent="0.25">
      <c r="H508" s="11"/>
      <c r="I508" s="100"/>
      <c r="J508" s="100"/>
      <c r="K508" s="63"/>
      <c r="L508" s="100"/>
      <c r="M508" s="100"/>
      <c r="N508" s="100"/>
    </row>
    <row r="509" spans="8:14" x14ac:dyDescent="0.25">
      <c r="H509" s="11"/>
      <c r="I509" s="100"/>
      <c r="J509" s="100"/>
      <c r="K509" s="63"/>
      <c r="L509" s="100"/>
      <c r="M509" s="100"/>
      <c r="N509" s="100"/>
    </row>
    <row r="510" spans="8:14" x14ac:dyDescent="0.25">
      <c r="H510" s="11"/>
      <c r="I510" s="100"/>
      <c r="J510" s="100"/>
      <c r="K510" s="63"/>
      <c r="L510" s="100"/>
      <c r="M510" s="100"/>
      <c r="N510" s="100"/>
    </row>
    <row r="511" spans="8:14" x14ac:dyDescent="0.25">
      <c r="H511" s="11"/>
      <c r="I511" s="100"/>
      <c r="J511" s="100"/>
      <c r="K511" s="63"/>
      <c r="L511" s="100"/>
      <c r="M511" s="100"/>
      <c r="N511" s="100"/>
    </row>
    <row r="512" spans="8:14" x14ac:dyDescent="0.25">
      <c r="H512" s="11"/>
      <c r="I512" s="100"/>
      <c r="J512" s="100"/>
      <c r="K512" s="63"/>
      <c r="L512" s="100"/>
      <c r="M512" s="100"/>
      <c r="N512" s="100"/>
    </row>
    <row r="513" spans="8:14" x14ac:dyDescent="0.25">
      <c r="H513" s="11"/>
      <c r="I513" s="100"/>
      <c r="J513" s="100"/>
      <c r="K513" s="63"/>
      <c r="L513" s="100"/>
      <c r="M513" s="100"/>
      <c r="N513" s="100"/>
    </row>
    <row r="514" spans="8:14" x14ac:dyDescent="0.25">
      <c r="H514" s="11"/>
      <c r="I514" s="100"/>
      <c r="J514" s="100"/>
      <c r="K514" s="63"/>
      <c r="L514" s="100"/>
      <c r="M514" s="100"/>
      <c r="N514" s="100"/>
    </row>
    <row r="515" spans="8:14" x14ac:dyDescent="0.25">
      <c r="H515" s="11"/>
      <c r="I515" s="100"/>
      <c r="J515" s="100"/>
      <c r="K515" s="63"/>
      <c r="L515" s="100"/>
      <c r="M515" s="100"/>
      <c r="N515" s="100"/>
    </row>
    <row r="516" spans="8:14" x14ac:dyDescent="0.25">
      <c r="H516" s="11"/>
      <c r="I516" s="100"/>
      <c r="J516" s="100"/>
      <c r="K516" s="63"/>
      <c r="L516" s="100"/>
      <c r="M516" s="100"/>
      <c r="N516" s="100"/>
    </row>
    <row r="517" spans="8:14" x14ac:dyDescent="0.25">
      <c r="H517" s="11"/>
      <c r="I517" s="100"/>
      <c r="J517" s="100"/>
      <c r="K517" s="63"/>
      <c r="L517" s="100"/>
      <c r="M517" s="100"/>
      <c r="N517" s="100"/>
    </row>
    <row r="518" spans="8:14" x14ac:dyDescent="0.25">
      <c r="H518" s="11"/>
      <c r="I518" s="100"/>
      <c r="J518" s="100"/>
      <c r="K518" s="63"/>
      <c r="L518" s="100"/>
      <c r="M518" s="100"/>
      <c r="N518" s="100"/>
    </row>
    <row r="519" spans="8:14" x14ac:dyDescent="0.25">
      <c r="H519" s="11"/>
      <c r="I519" s="100"/>
      <c r="J519" s="100"/>
      <c r="K519" s="63"/>
      <c r="L519" s="100"/>
      <c r="M519" s="100"/>
      <c r="N519" s="100"/>
    </row>
    <row r="520" spans="8:14" x14ac:dyDescent="0.25">
      <c r="H520" s="11"/>
      <c r="I520" s="100"/>
      <c r="J520" s="100"/>
      <c r="K520" s="63"/>
      <c r="L520" s="100"/>
      <c r="M520" s="100"/>
      <c r="N520" s="100"/>
    </row>
    <row r="521" spans="8:14" x14ac:dyDescent="0.25">
      <c r="H521" s="11"/>
      <c r="I521" s="100"/>
      <c r="J521" s="100"/>
      <c r="K521" s="63"/>
      <c r="L521" s="100"/>
      <c r="M521" s="100"/>
      <c r="N521" s="100"/>
    </row>
    <row r="522" spans="8:14" x14ac:dyDescent="0.25">
      <c r="H522" s="11"/>
      <c r="I522" s="100"/>
      <c r="J522" s="100"/>
      <c r="K522" s="63"/>
      <c r="L522" s="100"/>
      <c r="M522" s="100"/>
      <c r="N522" s="100"/>
    </row>
    <row r="523" spans="8:14" x14ac:dyDescent="0.25">
      <c r="H523" s="11"/>
      <c r="I523" s="100"/>
      <c r="J523" s="100"/>
      <c r="K523" s="63"/>
      <c r="L523" s="100"/>
      <c r="M523" s="100"/>
      <c r="N523" s="100"/>
    </row>
    <row r="524" spans="8:14" x14ac:dyDescent="0.25">
      <c r="H524" s="11"/>
      <c r="I524" s="100"/>
      <c r="J524" s="100"/>
      <c r="K524" s="63"/>
      <c r="L524" s="100"/>
      <c r="M524" s="100"/>
      <c r="N524" s="100"/>
    </row>
    <row r="525" spans="8:14" x14ac:dyDescent="0.25">
      <c r="H525" s="11"/>
      <c r="I525" s="100"/>
      <c r="J525" s="100"/>
      <c r="K525" s="63"/>
      <c r="L525" s="100"/>
      <c r="M525" s="100"/>
      <c r="N525" s="100"/>
    </row>
    <row r="526" spans="8:14" x14ac:dyDescent="0.25">
      <c r="H526" s="11"/>
      <c r="I526" s="100"/>
      <c r="J526" s="100"/>
      <c r="K526" s="63"/>
      <c r="L526" s="100"/>
      <c r="M526" s="100"/>
      <c r="N526" s="100"/>
    </row>
    <row r="527" spans="8:14" x14ac:dyDescent="0.25">
      <c r="H527" s="11"/>
      <c r="I527" s="100"/>
      <c r="J527" s="100"/>
      <c r="K527" s="63"/>
      <c r="L527" s="100"/>
      <c r="M527" s="100"/>
      <c r="N527" s="100"/>
    </row>
    <row r="528" spans="8:14" x14ac:dyDescent="0.25">
      <c r="H528" s="11"/>
      <c r="I528" s="100"/>
      <c r="J528" s="100"/>
      <c r="K528" s="63"/>
      <c r="L528" s="100"/>
      <c r="M528" s="100"/>
      <c r="N528" s="100"/>
    </row>
    <row r="529" spans="8:14" x14ac:dyDescent="0.25">
      <c r="H529" s="11"/>
      <c r="I529" s="100"/>
      <c r="J529" s="100"/>
      <c r="K529" s="63"/>
      <c r="L529" s="100"/>
      <c r="M529" s="100"/>
      <c r="N529" s="100"/>
    </row>
    <row r="530" spans="8:14" x14ac:dyDescent="0.25">
      <c r="H530" s="11"/>
      <c r="I530" s="100"/>
      <c r="J530" s="100"/>
      <c r="K530" s="63"/>
      <c r="L530" s="100"/>
      <c r="M530" s="100"/>
      <c r="N530" s="100"/>
    </row>
    <row r="531" spans="8:14" x14ac:dyDescent="0.25">
      <c r="H531" s="11"/>
      <c r="I531" s="100"/>
      <c r="J531" s="100"/>
      <c r="K531" s="63"/>
      <c r="L531" s="100"/>
      <c r="M531" s="100"/>
      <c r="N531" s="100"/>
    </row>
    <row r="532" spans="8:14" x14ac:dyDescent="0.25">
      <c r="H532" s="11"/>
      <c r="I532" s="100"/>
      <c r="J532" s="100"/>
      <c r="K532" s="63"/>
      <c r="L532" s="100"/>
      <c r="M532" s="100"/>
      <c r="N532" s="100"/>
    </row>
    <row r="533" spans="8:14" x14ac:dyDescent="0.25">
      <c r="H533" s="11"/>
      <c r="I533" s="100"/>
      <c r="J533" s="100"/>
      <c r="K533" s="63"/>
      <c r="L533" s="100"/>
      <c r="M533" s="100"/>
      <c r="N533" s="100"/>
    </row>
    <row r="534" spans="8:14" x14ac:dyDescent="0.25">
      <c r="H534" s="11"/>
      <c r="I534" s="100"/>
      <c r="J534" s="100"/>
      <c r="K534" s="63"/>
      <c r="L534" s="100"/>
      <c r="M534" s="100"/>
      <c r="N534" s="100"/>
    </row>
    <row r="535" spans="8:14" x14ac:dyDescent="0.25">
      <c r="H535" s="11"/>
      <c r="I535" s="100"/>
      <c r="J535" s="100"/>
      <c r="K535" s="63"/>
      <c r="L535" s="100"/>
      <c r="M535" s="100"/>
      <c r="N535" s="100"/>
    </row>
    <row r="536" spans="8:14" x14ac:dyDescent="0.25">
      <c r="H536" s="11"/>
      <c r="I536" s="100"/>
      <c r="J536" s="100"/>
      <c r="K536" s="63"/>
      <c r="L536" s="100"/>
      <c r="M536" s="100"/>
      <c r="N536" s="100"/>
    </row>
    <row r="537" spans="8:14" x14ac:dyDescent="0.25">
      <c r="H537" s="11"/>
      <c r="I537" s="100"/>
      <c r="J537" s="100"/>
      <c r="K537" s="63"/>
      <c r="L537" s="100"/>
      <c r="M537" s="100"/>
      <c r="N537" s="100"/>
    </row>
    <row r="538" spans="8:14" x14ac:dyDescent="0.25">
      <c r="H538" s="11"/>
      <c r="I538" s="100"/>
      <c r="J538" s="100"/>
      <c r="K538" s="63"/>
      <c r="L538" s="100"/>
      <c r="M538" s="100"/>
      <c r="N538" s="100"/>
    </row>
    <row r="539" spans="8:14" x14ac:dyDescent="0.25">
      <c r="H539" s="11"/>
      <c r="I539" s="100"/>
      <c r="J539" s="100"/>
      <c r="K539" s="63"/>
      <c r="L539" s="100"/>
      <c r="M539" s="100"/>
      <c r="N539" s="100"/>
    </row>
    <row r="540" spans="8:14" x14ac:dyDescent="0.25">
      <c r="H540" s="11"/>
      <c r="I540" s="100"/>
      <c r="J540" s="100"/>
      <c r="K540" s="63"/>
      <c r="L540" s="100"/>
      <c r="M540" s="100"/>
      <c r="N540" s="100"/>
    </row>
    <row r="541" spans="8:14" x14ac:dyDescent="0.25">
      <c r="H541" s="11"/>
      <c r="I541" s="100"/>
      <c r="J541" s="100"/>
      <c r="K541" s="63"/>
      <c r="L541" s="100"/>
      <c r="M541" s="100"/>
      <c r="N541" s="100"/>
    </row>
    <row r="542" spans="8:14" x14ac:dyDescent="0.25">
      <c r="H542" s="11"/>
      <c r="I542" s="100"/>
      <c r="J542" s="100"/>
      <c r="K542" s="63"/>
      <c r="L542" s="100"/>
      <c r="M542" s="100"/>
      <c r="N542" s="100"/>
    </row>
    <row r="543" spans="8:14" x14ac:dyDescent="0.25">
      <c r="H543" s="11"/>
      <c r="I543" s="100"/>
      <c r="J543" s="100"/>
      <c r="K543" s="63"/>
      <c r="L543" s="100"/>
      <c r="M543" s="100"/>
      <c r="N543" s="100"/>
    </row>
    <row r="544" spans="8:14" x14ac:dyDescent="0.25">
      <c r="H544" s="11"/>
      <c r="I544" s="100"/>
      <c r="J544" s="100"/>
      <c r="K544" s="63"/>
      <c r="L544" s="100"/>
      <c r="M544" s="100"/>
      <c r="N544" s="100"/>
    </row>
    <row r="545" spans="8:14" x14ac:dyDescent="0.25">
      <c r="H545" s="11"/>
      <c r="I545" s="100"/>
      <c r="J545" s="100"/>
      <c r="K545" s="63"/>
      <c r="L545" s="100"/>
      <c r="M545" s="100"/>
      <c r="N545" s="100"/>
    </row>
    <row r="546" spans="8:14" x14ac:dyDescent="0.25">
      <c r="H546" s="11"/>
      <c r="I546" s="100"/>
      <c r="J546" s="100"/>
      <c r="K546" s="63"/>
      <c r="L546" s="100"/>
      <c r="M546" s="100"/>
      <c r="N546" s="100"/>
    </row>
    <row r="547" spans="8:14" x14ac:dyDescent="0.25">
      <c r="H547" s="11"/>
      <c r="I547" s="100"/>
      <c r="J547" s="100"/>
      <c r="K547" s="63"/>
      <c r="L547" s="100"/>
      <c r="M547" s="100"/>
      <c r="N547" s="100"/>
    </row>
    <row r="548" spans="8:14" x14ac:dyDescent="0.25">
      <c r="H548" s="11"/>
      <c r="I548" s="100"/>
      <c r="J548" s="100"/>
      <c r="K548" s="63"/>
      <c r="L548" s="100"/>
      <c r="M548" s="100"/>
      <c r="N548" s="100"/>
    </row>
    <row r="549" spans="8:14" x14ac:dyDescent="0.25">
      <c r="H549" s="11"/>
      <c r="I549" s="100"/>
      <c r="J549" s="100"/>
      <c r="K549" s="63"/>
      <c r="L549" s="100"/>
      <c r="M549" s="100"/>
      <c r="N549" s="100"/>
    </row>
    <row r="550" spans="8:14" x14ac:dyDescent="0.25">
      <c r="H550" s="11"/>
      <c r="I550" s="100"/>
      <c r="J550" s="100"/>
      <c r="K550" s="63"/>
      <c r="L550" s="100"/>
      <c r="M550" s="100"/>
      <c r="N550" s="100"/>
    </row>
    <row r="551" spans="8:14" x14ac:dyDescent="0.25">
      <c r="H551" s="11"/>
      <c r="I551" s="100"/>
      <c r="J551" s="100"/>
      <c r="K551" s="63"/>
      <c r="L551" s="100"/>
      <c r="M551" s="100"/>
      <c r="N551" s="100"/>
    </row>
    <row r="552" spans="8:14" x14ac:dyDescent="0.25">
      <c r="H552" s="11"/>
      <c r="I552" s="100"/>
      <c r="J552" s="100"/>
      <c r="K552" s="63"/>
      <c r="L552" s="100"/>
      <c r="M552" s="100"/>
      <c r="N552" s="100"/>
    </row>
    <row r="553" spans="8:14" x14ac:dyDescent="0.25">
      <c r="H553" s="11"/>
      <c r="I553" s="100"/>
      <c r="J553" s="100"/>
      <c r="K553" s="63"/>
      <c r="L553" s="100"/>
      <c r="M553" s="100"/>
      <c r="N553" s="100"/>
    </row>
    <row r="554" spans="8:14" x14ac:dyDescent="0.25">
      <c r="H554" s="11"/>
      <c r="I554" s="100"/>
      <c r="J554" s="100"/>
      <c r="K554" s="63"/>
      <c r="L554" s="100"/>
      <c r="M554" s="100"/>
      <c r="N554" s="100"/>
    </row>
    <row r="555" spans="8:14" x14ac:dyDescent="0.25">
      <c r="H555" s="11"/>
      <c r="I555" s="100"/>
      <c r="J555" s="100"/>
      <c r="K555" s="63"/>
      <c r="L555" s="100"/>
      <c r="M555" s="100"/>
      <c r="N555" s="100"/>
    </row>
    <row r="556" spans="8:14" x14ac:dyDescent="0.25">
      <c r="H556" s="11"/>
      <c r="I556" s="100"/>
      <c r="J556" s="100"/>
      <c r="K556" s="63"/>
      <c r="L556" s="100"/>
      <c r="M556" s="100"/>
      <c r="N556" s="100"/>
    </row>
    <row r="557" spans="8:14" x14ac:dyDescent="0.25">
      <c r="H557" s="11"/>
      <c r="I557" s="100"/>
      <c r="J557" s="100"/>
      <c r="K557" s="63"/>
      <c r="L557" s="100"/>
      <c r="M557" s="100"/>
      <c r="N557" s="100"/>
    </row>
    <row r="558" spans="8:14" x14ac:dyDescent="0.25">
      <c r="H558" s="11"/>
      <c r="I558" s="100"/>
      <c r="J558" s="100"/>
      <c r="K558" s="63"/>
      <c r="L558" s="100"/>
      <c r="M558" s="100"/>
      <c r="N558" s="100"/>
    </row>
    <row r="559" spans="8:14" x14ac:dyDescent="0.25">
      <c r="H559" s="11"/>
      <c r="I559" s="100"/>
      <c r="J559" s="100"/>
      <c r="K559" s="63"/>
      <c r="L559" s="100"/>
      <c r="M559" s="100"/>
      <c r="N559" s="100"/>
    </row>
    <row r="560" spans="8:14" x14ac:dyDescent="0.25">
      <c r="H560" s="11"/>
      <c r="I560" s="100"/>
      <c r="J560" s="100"/>
      <c r="K560" s="63"/>
      <c r="L560" s="100"/>
      <c r="M560" s="100"/>
      <c r="N560" s="100"/>
    </row>
    <row r="561" spans="8:14" x14ac:dyDescent="0.25">
      <c r="H561" s="11"/>
      <c r="I561" s="100"/>
      <c r="J561" s="100"/>
      <c r="K561" s="63"/>
      <c r="L561" s="100"/>
      <c r="M561" s="100"/>
      <c r="N561" s="100"/>
    </row>
    <row r="562" spans="8:14" x14ac:dyDescent="0.25">
      <c r="H562" s="11"/>
      <c r="I562" s="100"/>
      <c r="J562" s="100"/>
      <c r="K562" s="63"/>
      <c r="L562" s="100"/>
      <c r="M562" s="100"/>
      <c r="N562" s="100"/>
    </row>
    <row r="563" spans="8:14" x14ac:dyDescent="0.25">
      <c r="H563" s="11"/>
      <c r="I563" s="100"/>
      <c r="J563" s="100"/>
      <c r="K563" s="63"/>
      <c r="L563" s="100"/>
      <c r="M563" s="100"/>
      <c r="N563" s="100"/>
    </row>
    <row r="564" spans="8:14" x14ac:dyDescent="0.25">
      <c r="H564" s="11"/>
      <c r="I564" s="100"/>
      <c r="J564" s="100"/>
      <c r="K564" s="63"/>
      <c r="L564" s="100"/>
      <c r="M564" s="100"/>
      <c r="N564" s="100"/>
    </row>
    <row r="565" spans="8:14" x14ac:dyDescent="0.25">
      <c r="H565" s="11"/>
      <c r="I565" s="100"/>
      <c r="J565" s="100"/>
      <c r="K565" s="63"/>
      <c r="L565" s="100"/>
      <c r="M565" s="100"/>
      <c r="N565" s="100"/>
    </row>
    <row r="566" spans="8:14" x14ac:dyDescent="0.25">
      <c r="H566" s="11"/>
      <c r="I566" s="100"/>
      <c r="J566" s="100"/>
      <c r="K566" s="63"/>
      <c r="L566" s="100"/>
      <c r="M566" s="100"/>
      <c r="N566" s="100"/>
    </row>
    <row r="567" spans="8:14" x14ac:dyDescent="0.25">
      <c r="H567" s="11"/>
      <c r="I567" s="100"/>
      <c r="J567" s="100"/>
      <c r="K567" s="63"/>
      <c r="L567" s="100"/>
      <c r="M567" s="100"/>
      <c r="N567" s="100"/>
    </row>
    <row r="568" spans="8:14" x14ac:dyDescent="0.25">
      <c r="H568" s="11"/>
      <c r="I568" s="100"/>
      <c r="J568" s="100"/>
      <c r="K568" s="63"/>
      <c r="L568" s="100"/>
      <c r="M568" s="100"/>
      <c r="N568" s="100"/>
    </row>
    <row r="569" spans="8:14" x14ac:dyDescent="0.25">
      <c r="H569" s="11"/>
      <c r="I569" s="100"/>
      <c r="J569" s="100"/>
      <c r="K569" s="63"/>
      <c r="L569" s="100"/>
      <c r="M569" s="100"/>
      <c r="N569" s="100"/>
    </row>
    <row r="570" spans="8:14" x14ac:dyDescent="0.25">
      <c r="H570" s="11"/>
      <c r="I570" s="100"/>
      <c r="J570" s="100"/>
      <c r="K570" s="63"/>
      <c r="L570" s="100"/>
      <c r="M570" s="100"/>
      <c r="N570" s="100"/>
    </row>
    <row r="571" spans="8:14" x14ac:dyDescent="0.25">
      <c r="H571" s="11"/>
      <c r="I571" s="100"/>
      <c r="J571" s="100"/>
      <c r="K571" s="63"/>
      <c r="L571" s="100"/>
      <c r="M571" s="100"/>
      <c r="N571" s="100"/>
    </row>
    <row r="572" spans="8:14" x14ac:dyDescent="0.25">
      <c r="H572" s="11"/>
      <c r="I572" s="100"/>
      <c r="J572" s="100"/>
      <c r="K572" s="63"/>
      <c r="L572" s="100"/>
      <c r="M572" s="100"/>
      <c r="N572" s="100"/>
    </row>
    <row r="573" spans="8:14" x14ac:dyDescent="0.25">
      <c r="H573" s="11"/>
      <c r="I573" s="100"/>
      <c r="J573" s="100"/>
      <c r="K573" s="63"/>
      <c r="L573" s="100"/>
      <c r="M573" s="100"/>
      <c r="N573" s="100"/>
    </row>
    <row r="574" spans="8:14" x14ac:dyDescent="0.25">
      <c r="H574" s="11"/>
      <c r="I574" s="100"/>
      <c r="J574" s="100"/>
      <c r="K574" s="63"/>
      <c r="L574" s="100"/>
      <c r="M574" s="100"/>
      <c r="N574" s="100"/>
    </row>
    <row r="575" spans="8:14" x14ac:dyDescent="0.25">
      <c r="H575" s="11"/>
      <c r="I575" s="100"/>
      <c r="J575" s="100"/>
      <c r="K575" s="63"/>
      <c r="L575" s="100"/>
      <c r="M575" s="100"/>
      <c r="N575" s="100"/>
    </row>
    <row r="576" spans="8:14" x14ac:dyDescent="0.25">
      <c r="H576" s="11"/>
      <c r="I576" s="100"/>
      <c r="J576" s="100"/>
      <c r="K576" s="63"/>
      <c r="L576" s="100"/>
      <c r="M576" s="100"/>
      <c r="N576" s="100"/>
    </row>
    <row r="577" spans="8:14" x14ac:dyDescent="0.25">
      <c r="H577" s="11"/>
      <c r="I577" s="100"/>
      <c r="J577" s="100"/>
      <c r="K577" s="63"/>
      <c r="L577" s="100"/>
      <c r="M577" s="100"/>
      <c r="N577" s="100"/>
    </row>
    <row r="578" spans="8:14" x14ac:dyDescent="0.25">
      <c r="H578" s="11"/>
      <c r="I578" s="100"/>
      <c r="J578" s="100"/>
      <c r="K578" s="63"/>
      <c r="L578" s="100"/>
      <c r="M578" s="100"/>
      <c r="N578" s="100"/>
    </row>
    <row r="579" spans="8:14" x14ac:dyDescent="0.25">
      <c r="H579" s="11"/>
      <c r="I579" s="100"/>
      <c r="J579" s="100"/>
      <c r="K579" s="63"/>
      <c r="L579" s="100"/>
      <c r="M579" s="100"/>
      <c r="N579" s="100"/>
    </row>
    <row r="580" spans="8:14" x14ac:dyDescent="0.25">
      <c r="H580" s="11"/>
      <c r="I580" s="100"/>
      <c r="J580" s="100"/>
      <c r="K580" s="63"/>
      <c r="L580" s="100"/>
      <c r="M580" s="100"/>
      <c r="N580" s="100"/>
    </row>
    <row r="581" spans="8:14" x14ac:dyDescent="0.25">
      <c r="H581" s="11"/>
      <c r="I581" s="100"/>
      <c r="J581" s="100"/>
      <c r="K581" s="63"/>
      <c r="L581" s="100"/>
      <c r="M581" s="100"/>
      <c r="N581" s="100"/>
    </row>
    <row r="582" spans="8:14" x14ac:dyDescent="0.25">
      <c r="H582" s="11"/>
      <c r="I582" s="100"/>
      <c r="J582" s="100"/>
      <c r="K582" s="63"/>
      <c r="L582" s="100"/>
      <c r="M582" s="100"/>
      <c r="N582" s="100"/>
    </row>
    <row r="583" spans="8:14" x14ac:dyDescent="0.25">
      <c r="H583" s="11"/>
      <c r="I583" s="100"/>
      <c r="J583" s="100"/>
      <c r="K583" s="63"/>
      <c r="L583" s="100"/>
      <c r="M583" s="100"/>
      <c r="N583" s="100"/>
    </row>
    <row r="584" spans="8:14" x14ac:dyDescent="0.25">
      <c r="H584" s="11"/>
      <c r="I584" s="100"/>
      <c r="J584" s="100"/>
      <c r="K584" s="63"/>
      <c r="L584" s="100"/>
      <c r="M584" s="100"/>
      <c r="N584" s="100"/>
    </row>
  </sheetData>
  <mergeCells count="890">
    <mergeCell ref="U168:U169"/>
    <mergeCell ref="W168:W169"/>
    <mergeCell ref="Q170:Q171"/>
    <mergeCell ref="B168:B172"/>
    <mergeCell ref="E168:E172"/>
    <mergeCell ref="O168:O169"/>
    <mergeCell ref="O170:O171"/>
    <mergeCell ref="P170:P171"/>
    <mergeCell ref="Q168:Q169"/>
    <mergeCell ref="R168:R169"/>
    <mergeCell ref="S168:S169"/>
    <mergeCell ref="T168:T169"/>
    <mergeCell ref="V334:V338"/>
    <mergeCell ref="V340:V344"/>
    <mergeCell ref="V345:V349"/>
    <mergeCell ref="V350:V351"/>
    <mergeCell ref="V355:V356"/>
    <mergeCell ref="V357:V359"/>
    <mergeCell ref="V261:V265"/>
    <mergeCell ref="V266:V267"/>
    <mergeCell ref="V271:V275"/>
    <mergeCell ref="V277:V281"/>
    <mergeCell ref="V282:V283"/>
    <mergeCell ref="V313:V317"/>
    <mergeCell ref="V318:V319"/>
    <mergeCell ref="V323:V327"/>
    <mergeCell ref="V329:V333"/>
    <mergeCell ref="V297:V301"/>
    <mergeCell ref="V208:V212"/>
    <mergeCell ref="V214:V218"/>
    <mergeCell ref="V219:V223"/>
    <mergeCell ref="V224:V228"/>
    <mergeCell ref="V229:V233"/>
    <mergeCell ref="V234:V239"/>
    <mergeCell ref="V246:V250"/>
    <mergeCell ref="V251:V255"/>
    <mergeCell ref="V256:V260"/>
    <mergeCell ref="V143:V147"/>
    <mergeCell ref="V148:V152"/>
    <mergeCell ref="V153:V157"/>
    <mergeCell ref="V158:V162"/>
    <mergeCell ref="V173:V177"/>
    <mergeCell ref="V188:V192"/>
    <mergeCell ref="V193:V197"/>
    <mergeCell ref="V198:V202"/>
    <mergeCell ref="V203:V204"/>
    <mergeCell ref="V163:V166"/>
    <mergeCell ref="V168:V169"/>
    <mergeCell ref="V69:V70"/>
    <mergeCell ref="V71:V75"/>
    <mergeCell ref="V77:V81"/>
    <mergeCell ref="V82:V83"/>
    <mergeCell ref="V88:V92"/>
    <mergeCell ref="V93:V97"/>
    <mergeCell ref="V102:V106"/>
    <mergeCell ref="V107:V111"/>
    <mergeCell ref="V114:V116"/>
    <mergeCell ref="V18:V22"/>
    <mergeCell ref="V23:V24"/>
    <mergeCell ref="V28:V29"/>
    <mergeCell ref="V33:V38"/>
    <mergeCell ref="V39:V43"/>
    <mergeCell ref="V45:V49"/>
    <mergeCell ref="V50:V51"/>
    <mergeCell ref="V52:V53"/>
    <mergeCell ref="V56:V60"/>
    <mergeCell ref="A251:A255"/>
    <mergeCell ref="B251:B255"/>
    <mergeCell ref="C251:C255"/>
    <mergeCell ref="D251:D255"/>
    <mergeCell ref="E251:E255"/>
    <mergeCell ref="O251:O255"/>
    <mergeCell ref="P251:P255"/>
    <mergeCell ref="Q251:Q255"/>
    <mergeCell ref="R251:R255"/>
    <mergeCell ref="W334:W338"/>
    <mergeCell ref="P357:P359"/>
    <mergeCell ref="Q345:Q349"/>
    <mergeCell ref="W340:W344"/>
    <mergeCell ref="W345:W349"/>
    <mergeCell ref="W355:W356"/>
    <mergeCell ref="W350:W351"/>
    <mergeCell ref="T188:T192"/>
    <mergeCell ref="T208:T212"/>
    <mergeCell ref="R229:R233"/>
    <mergeCell ref="S229:S233"/>
    <mergeCell ref="T219:T223"/>
    <mergeCell ref="T193:T197"/>
    <mergeCell ref="W357:W359"/>
    <mergeCell ref="R198:R202"/>
    <mergeCell ref="R208:R212"/>
    <mergeCell ref="T198:T202"/>
    <mergeCell ref="T203:T204"/>
    <mergeCell ref="A339:Q339"/>
    <mergeCell ref="Q340:Q344"/>
    <mergeCell ref="A350:A354"/>
    <mergeCell ref="S208:S212"/>
    <mergeCell ref="S224:S228"/>
    <mergeCell ref="S219:S223"/>
    <mergeCell ref="Q203:Q204"/>
    <mergeCell ref="R193:R197"/>
    <mergeCell ref="R234:R239"/>
    <mergeCell ref="R214:R218"/>
    <mergeCell ref="R219:R223"/>
    <mergeCell ref="D350:D354"/>
    <mergeCell ref="E350:E354"/>
    <mergeCell ref="O350:O351"/>
    <mergeCell ref="P350:P351"/>
    <mergeCell ref="Q350:Q351"/>
    <mergeCell ref="R350:R351"/>
    <mergeCell ref="O352:O354"/>
    <mergeCell ref="S188:S192"/>
    <mergeCell ref="S193:S197"/>
    <mergeCell ref="S198:S202"/>
    <mergeCell ref="P158:P162"/>
    <mergeCell ref="Q198:Q202"/>
    <mergeCell ref="I1:Q1"/>
    <mergeCell ref="I2:Q2"/>
    <mergeCell ref="Q357:Q359"/>
    <mergeCell ref="R357:R359"/>
    <mergeCell ref="S357:S359"/>
    <mergeCell ref="Q173:Q177"/>
    <mergeCell ref="P114:P116"/>
    <mergeCell ref="O114:O116"/>
    <mergeCell ref="R153:R157"/>
    <mergeCell ref="S153:S157"/>
    <mergeCell ref="P127:P131"/>
    <mergeCell ref="Q234:Q239"/>
    <mergeCell ref="Q229:Q233"/>
    <mergeCell ref="O173:O177"/>
    <mergeCell ref="P198:P202"/>
    <mergeCell ref="R188:R192"/>
    <mergeCell ref="Q188:Q192"/>
    <mergeCell ref="Q193:Q197"/>
    <mergeCell ref="R173:R177"/>
    <mergeCell ref="A365:E369"/>
    <mergeCell ref="A360:E364"/>
    <mergeCell ref="C345:C349"/>
    <mergeCell ref="D345:D349"/>
    <mergeCell ref="O345:O349"/>
    <mergeCell ref="S340:S344"/>
    <mergeCell ref="P345:P349"/>
    <mergeCell ref="E345:E349"/>
    <mergeCell ref="A355:A359"/>
    <mergeCell ref="B355:B359"/>
    <mergeCell ref="A345:A349"/>
    <mergeCell ref="B345:B349"/>
    <mergeCell ref="C355:C359"/>
    <mergeCell ref="D355:D359"/>
    <mergeCell ref="E355:E359"/>
    <mergeCell ref="S350:S351"/>
    <mergeCell ref="A340:A344"/>
    <mergeCell ref="R340:R344"/>
    <mergeCell ref="R345:R349"/>
    <mergeCell ref="T345:T349"/>
    <mergeCell ref="O355:O356"/>
    <mergeCell ref="P355:P356"/>
    <mergeCell ref="T214:T218"/>
    <mergeCell ref="S214:S218"/>
    <mergeCell ref="P234:P239"/>
    <mergeCell ref="O219:O223"/>
    <mergeCell ref="E224:E228"/>
    <mergeCell ref="P246:P250"/>
    <mergeCell ref="Q246:Q250"/>
    <mergeCell ref="R246:R250"/>
    <mergeCell ref="S246:S250"/>
    <mergeCell ref="R256:R260"/>
    <mergeCell ref="S277:S281"/>
    <mergeCell ref="T277:T281"/>
    <mergeCell ref="S251:S255"/>
    <mergeCell ref="T251:T255"/>
    <mergeCell ref="S287:S291"/>
    <mergeCell ref="T287:T291"/>
    <mergeCell ref="S303:S307"/>
    <mergeCell ref="T303:T307"/>
    <mergeCell ref="S297:S301"/>
    <mergeCell ref="T297:T301"/>
    <mergeCell ref="B329:B333"/>
    <mergeCell ref="A313:A317"/>
    <mergeCell ref="B313:B317"/>
    <mergeCell ref="C313:C317"/>
    <mergeCell ref="D313:D317"/>
    <mergeCell ref="A324:A328"/>
    <mergeCell ref="D324:D328"/>
    <mergeCell ref="C325:C328"/>
    <mergeCell ref="Q214:Q218"/>
    <mergeCell ref="B229:B233"/>
    <mergeCell ref="E229:E233"/>
    <mergeCell ref="O229:O233"/>
    <mergeCell ref="E246:E250"/>
    <mergeCell ref="O246:O250"/>
    <mergeCell ref="B323:B328"/>
    <mergeCell ref="O323:O328"/>
    <mergeCell ref="A256:A260"/>
    <mergeCell ref="B256:B260"/>
    <mergeCell ref="C256:C260"/>
    <mergeCell ref="D256:D260"/>
    <mergeCell ref="E256:E260"/>
    <mergeCell ref="O256:O260"/>
    <mergeCell ref="P256:P260"/>
    <mergeCell ref="Q256:Q260"/>
    <mergeCell ref="U246:U250"/>
    <mergeCell ref="S256:S260"/>
    <mergeCell ref="T256:T260"/>
    <mergeCell ref="U256:U260"/>
    <mergeCell ref="S271:S275"/>
    <mergeCell ref="T271:T275"/>
    <mergeCell ref="U271:U275"/>
    <mergeCell ref="S261:S265"/>
    <mergeCell ref="T261:T265"/>
    <mergeCell ref="U261:U265"/>
    <mergeCell ref="U251:U255"/>
    <mergeCell ref="U214:U218"/>
    <mergeCell ref="U229:U233"/>
    <mergeCell ref="T229:T233"/>
    <mergeCell ref="U224:U228"/>
    <mergeCell ref="S234:S239"/>
    <mergeCell ref="T234:T239"/>
    <mergeCell ref="Q219:Q223"/>
    <mergeCell ref="Q224:Q228"/>
    <mergeCell ref="R224:R228"/>
    <mergeCell ref="T224:T228"/>
    <mergeCell ref="U234:U239"/>
    <mergeCell ref="U219:U223"/>
    <mergeCell ref="U329:U333"/>
    <mergeCell ref="S318:S319"/>
    <mergeCell ref="U323:U327"/>
    <mergeCell ref="U313:U317"/>
    <mergeCell ref="E318:E321"/>
    <mergeCell ref="O318:O319"/>
    <mergeCell ref="P318:P319"/>
    <mergeCell ref="T323:T327"/>
    <mergeCell ref="Q323:Q327"/>
    <mergeCell ref="R323:R327"/>
    <mergeCell ref="S323:S327"/>
    <mergeCell ref="T313:T317"/>
    <mergeCell ref="U318:U319"/>
    <mergeCell ref="Q318:Q319"/>
    <mergeCell ref="E329:E333"/>
    <mergeCell ref="O329:O333"/>
    <mergeCell ref="E313:E317"/>
    <mergeCell ref="O313:O317"/>
    <mergeCell ref="T329:T333"/>
    <mergeCell ref="P329:P333"/>
    <mergeCell ref="Q329:Q333"/>
    <mergeCell ref="R329:R333"/>
    <mergeCell ref="S329:S333"/>
    <mergeCell ref="E323:E326"/>
    <mergeCell ref="U357:U359"/>
    <mergeCell ref="U340:U344"/>
    <mergeCell ref="U345:U349"/>
    <mergeCell ref="U355:U356"/>
    <mergeCell ref="R355:R356"/>
    <mergeCell ref="Q355:Q356"/>
    <mergeCell ref="B334:B338"/>
    <mergeCell ref="B350:B354"/>
    <mergeCell ref="C350:C354"/>
    <mergeCell ref="S355:S356"/>
    <mergeCell ref="T355:T356"/>
    <mergeCell ref="S345:S349"/>
    <mergeCell ref="T340:T344"/>
    <mergeCell ref="O334:O338"/>
    <mergeCell ref="P334:P338"/>
    <mergeCell ref="Q334:Q338"/>
    <mergeCell ref="R334:R338"/>
    <mergeCell ref="S334:S338"/>
    <mergeCell ref="T334:T338"/>
    <mergeCell ref="U334:U338"/>
    <mergeCell ref="O357:O359"/>
    <mergeCell ref="T357:T359"/>
    <mergeCell ref="T350:T351"/>
    <mergeCell ref="U350:U351"/>
    <mergeCell ref="Q138:Q142"/>
    <mergeCell ref="O132:O137"/>
    <mergeCell ref="A122:A126"/>
    <mergeCell ref="A127:A131"/>
    <mergeCell ref="P323:P327"/>
    <mergeCell ref="S313:S317"/>
    <mergeCell ref="T318:T319"/>
    <mergeCell ref="B318:B319"/>
    <mergeCell ref="Q313:Q317"/>
    <mergeCell ref="R313:R317"/>
    <mergeCell ref="R318:R319"/>
    <mergeCell ref="T246:T250"/>
    <mergeCell ref="S203:S204"/>
    <mergeCell ref="R203:R204"/>
    <mergeCell ref="O153:O157"/>
    <mergeCell ref="P153:P157"/>
    <mergeCell ref="Q208:Q212"/>
    <mergeCell ref="O214:O218"/>
    <mergeCell ref="T173:T177"/>
    <mergeCell ref="O183:O187"/>
    <mergeCell ref="S148:S152"/>
    <mergeCell ref="S143:S147"/>
    <mergeCell ref="R143:R147"/>
    <mergeCell ref="S173:S177"/>
    <mergeCell ref="D88:D92"/>
    <mergeCell ref="P93:P97"/>
    <mergeCell ref="A93:E97"/>
    <mergeCell ref="E88:E92"/>
    <mergeCell ref="O143:O147"/>
    <mergeCell ref="P143:P147"/>
    <mergeCell ref="O179:O182"/>
    <mergeCell ref="B173:B177"/>
    <mergeCell ref="B148:B152"/>
    <mergeCell ref="C153:C157"/>
    <mergeCell ref="D153:D157"/>
    <mergeCell ref="B127:B131"/>
    <mergeCell ref="C127:C131"/>
    <mergeCell ref="C173:C177"/>
    <mergeCell ref="O93:O97"/>
    <mergeCell ref="A98:Q98"/>
    <mergeCell ref="A158:A162"/>
    <mergeCell ref="B117:B121"/>
    <mergeCell ref="E122:E126"/>
    <mergeCell ref="B107:B111"/>
    <mergeCell ref="Q93:Q97"/>
    <mergeCell ref="B88:B92"/>
    <mergeCell ref="C88:C92"/>
    <mergeCell ref="Q127:Q131"/>
    <mergeCell ref="S69:S70"/>
    <mergeCell ref="S71:S75"/>
    <mergeCell ref="Q69:Q70"/>
    <mergeCell ref="A101:Q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P82:P83"/>
    <mergeCell ref="A99:Q99"/>
    <mergeCell ref="B82:B87"/>
    <mergeCell ref="D82:D87"/>
    <mergeCell ref="A88:A92"/>
    <mergeCell ref="B71:B75"/>
    <mergeCell ref="C71:C75"/>
    <mergeCell ref="O71:O75"/>
    <mergeCell ref="A183:A187"/>
    <mergeCell ref="A178:A182"/>
    <mergeCell ref="A173:A177"/>
    <mergeCell ref="Q143:Q147"/>
    <mergeCell ref="D127:D131"/>
    <mergeCell ref="B122:B126"/>
    <mergeCell ref="O127:O131"/>
    <mergeCell ref="D122:D126"/>
    <mergeCell ref="C117:C121"/>
    <mergeCell ref="D132:D137"/>
    <mergeCell ref="B143:B147"/>
    <mergeCell ref="E127:E131"/>
    <mergeCell ref="C122:C126"/>
    <mergeCell ref="C132:C137"/>
    <mergeCell ref="E178:E182"/>
    <mergeCell ref="D173:D177"/>
    <mergeCell ref="B158:B162"/>
    <mergeCell ref="D158:D162"/>
    <mergeCell ref="E158:E162"/>
    <mergeCell ref="C148:C152"/>
    <mergeCell ref="D148:D152"/>
    <mergeCell ref="O158:O162"/>
    <mergeCell ref="E148:E152"/>
    <mergeCell ref="B178:B182"/>
    <mergeCell ref="U33:U38"/>
    <mergeCell ref="U39:U43"/>
    <mergeCell ref="U45:U49"/>
    <mergeCell ref="U50:U51"/>
    <mergeCell ref="U56:U60"/>
    <mergeCell ref="U64:U65"/>
    <mergeCell ref="U88:U92"/>
    <mergeCell ref="U93:U97"/>
    <mergeCell ref="P69:P70"/>
    <mergeCell ref="T50:T51"/>
    <mergeCell ref="R39:R43"/>
    <mergeCell ref="P64:P65"/>
    <mergeCell ref="Q56:Q60"/>
    <mergeCell ref="Q50:Q51"/>
    <mergeCell ref="Q71:Q75"/>
    <mergeCell ref="R77:R81"/>
    <mergeCell ref="A76:Q76"/>
    <mergeCell ref="A77:A81"/>
    <mergeCell ref="P71:P75"/>
    <mergeCell ref="E45:E49"/>
    <mergeCell ref="B39:B43"/>
    <mergeCell ref="O63:O65"/>
    <mergeCell ref="E61:E65"/>
    <mergeCell ref="P77:P81"/>
    <mergeCell ref="A13:Q13"/>
    <mergeCell ref="A23:A27"/>
    <mergeCell ref="B77:B81"/>
    <mergeCell ref="D77:D81"/>
    <mergeCell ref="D71:D75"/>
    <mergeCell ref="E66:E70"/>
    <mergeCell ref="O77:O81"/>
    <mergeCell ref="O69:O70"/>
    <mergeCell ref="O88:O92"/>
    <mergeCell ref="O82:O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O50:O51"/>
    <mergeCell ref="Q88:Q92"/>
    <mergeCell ref="A71:A75"/>
    <mergeCell ref="C183:C187"/>
    <mergeCell ref="C178:C182"/>
    <mergeCell ref="D56:D60"/>
    <mergeCell ref="B56:B60"/>
    <mergeCell ref="E56:E60"/>
    <mergeCell ref="A55:Q55"/>
    <mergeCell ref="A61:A65"/>
    <mergeCell ref="B61:B65"/>
    <mergeCell ref="D61:D65"/>
    <mergeCell ref="A56:A60"/>
    <mergeCell ref="C82:C87"/>
    <mergeCell ref="C107:C111"/>
    <mergeCell ref="O117:O121"/>
    <mergeCell ref="A117:A121"/>
    <mergeCell ref="D117:D121"/>
    <mergeCell ref="A100:Q100"/>
    <mergeCell ref="E117:E121"/>
    <mergeCell ref="A102:A106"/>
    <mergeCell ref="E82:E87"/>
    <mergeCell ref="F84:F85"/>
    <mergeCell ref="G84:G85"/>
    <mergeCell ref="H84:H85"/>
    <mergeCell ref="I84:I85"/>
    <mergeCell ref="C50:C54"/>
    <mergeCell ref="P50:P51"/>
    <mergeCell ref="P56:P60"/>
    <mergeCell ref="C45:C49"/>
    <mergeCell ref="A82:A87"/>
    <mergeCell ref="E132:E137"/>
    <mergeCell ref="O122:O126"/>
    <mergeCell ref="Q117:Q121"/>
    <mergeCell ref="A4:P4"/>
    <mergeCell ref="A5:P5"/>
    <mergeCell ref="P39:P43"/>
    <mergeCell ref="A50:A54"/>
    <mergeCell ref="B50:B54"/>
    <mergeCell ref="F9:F11"/>
    <mergeCell ref="B8:B11"/>
    <mergeCell ref="G9:G11"/>
    <mergeCell ref="D9:D11"/>
    <mergeCell ref="C8:D8"/>
    <mergeCell ref="A12:B12"/>
    <mergeCell ref="O9:O10"/>
    <mergeCell ref="A6:P6"/>
    <mergeCell ref="P9:P10"/>
    <mergeCell ref="O8:W8"/>
    <mergeCell ref="R23:R24"/>
    <mergeCell ref="D45:D49"/>
    <mergeCell ref="E50:E54"/>
    <mergeCell ref="D50:D54"/>
    <mergeCell ref="E39:E43"/>
    <mergeCell ref="O52:O53"/>
    <mergeCell ref="B45:B49"/>
    <mergeCell ref="A44:Q44"/>
    <mergeCell ref="A45:A49"/>
    <mergeCell ref="W18:W22"/>
    <mergeCell ref="W23:W24"/>
    <mergeCell ref="W28:W29"/>
    <mergeCell ref="Q28:Q29"/>
    <mergeCell ref="P23:P24"/>
    <mergeCell ref="P25:P27"/>
    <mergeCell ref="Q45:Q49"/>
    <mergeCell ref="S18:S22"/>
    <mergeCell ref="S23:S24"/>
    <mergeCell ref="S28:S29"/>
    <mergeCell ref="S33:S38"/>
    <mergeCell ref="S39:S43"/>
    <mergeCell ref="P45:P49"/>
    <mergeCell ref="W45:W49"/>
    <mergeCell ref="W33:W38"/>
    <mergeCell ref="R33:R38"/>
    <mergeCell ref="R18:R22"/>
    <mergeCell ref="Q39:Q43"/>
    <mergeCell ref="P33:P38"/>
    <mergeCell ref="T18:T22"/>
    <mergeCell ref="T23:T24"/>
    <mergeCell ref="T28:T29"/>
    <mergeCell ref="T33:T38"/>
    <mergeCell ref="T39:T43"/>
    <mergeCell ref="D18:D22"/>
    <mergeCell ref="P18:P22"/>
    <mergeCell ref="O33:O38"/>
    <mergeCell ref="D33:D38"/>
    <mergeCell ref="E33:E38"/>
    <mergeCell ref="O18:O22"/>
    <mergeCell ref="C23:C27"/>
    <mergeCell ref="D23:D27"/>
    <mergeCell ref="Q33:Q38"/>
    <mergeCell ref="D39:D43"/>
    <mergeCell ref="O25:O27"/>
    <mergeCell ref="O23:O24"/>
    <mergeCell ref="E28:E32"/>
    <mergeCell ref="O28:O29"/>
    <mergeCell ref="P28:P29"/>
    <mergeCell ref="C33:C38"/>
    <mergeCell ref="D28:D32"/>
    <mergeCell ref="F8:N8"/>
    <mergeCell ref="H9:N10"/>
    <mergeCell ref="B23:B27"/>
    <mergeCell ref="E23:E27"/>
    <mergeCell ref="E8:E11"/>
    <mergeCell ref="A8:A11"/>
    <mergeCell ref="A39:A43"/>
    <mergeCell ref="A18:A22"/>
    <mergeCell ref="A14:Q14"/>
    <mergeCell ref="A15:Q15"/>
    <mergeCell ref="A16:Q16"/>
    <mergeCell ref="Q10:W10"/>
    <mergeCell ref="R28:R29"/>
    <mergeCell ref="Q23:Q24"/>
    <mergeCell ref="Q9:W9"/>
    <mergeCell ref="U18:U22"/>
    <mergeCell ref="U23:U24"/>
    <mergeCell ref="U28:U29"/>
    <mergeCell ref="C9:C11"/>
    <mergeCell ref="B18:B22"/>
    <mergeCell ref="E18:E22"/>
    <mergeCell ref="W39:W43"/>
    <mergeCell ref="O39:O43"/>
    <mergeCell ref="C18:C22"/>
    <mergeCell ref="A17:Q17"/>
    <mergeCell ref="Q18:Q22"/>
    <mergeCell ref="D143:D147"/>
    <mergeCell ref="E143:E147"/>
    <mergeCell ref="B132:B137"/>
    <mergeCell ref="O107:O111"/>
    <mergeCell ref="P340:P344"/>
    <mergeCell ref="D340:D344"/>
    <mergeCell ref="R45:R49"/>
    <mergeCell ref="B234:B239"/>
    <mergeCell ref="B240:B245"/>
    <mergeCell ref="B219:B223"/>
    <mergeCell ref="E219:E223"/>
    <mergeCell ref="B214:B218"/>
    <mergeCell ref="E214:E218"/>
    <mergeCell ref="P107:P111"/>
    <mergeCell ref="O340:O344"/>
    <mergeCell ref="B193:B197"/>
    <mergeCell ref="D193:D197"/>
    <mergeCell ref="C193:C197"/>
    <mergeCell ref="E193:E197"/>
    <mergeCell ref="P173:P177"/>
    <mergeCell ref="P148:P152"/>
    <mergeCell ref="P132:P137"/>
    <mergeCell ref="W52:W53"/>
    <mergeCell ref="R64:R65"/>
    <mergeCell ref="W64:W65"/>
    <mergeCell ref="S52:S53"/>
    <mergeCell ref="S45:S49"/>
    <mergeCell ref="O45:O49"/>
    <mergeCell ref="Q64:Q65"/>
    <mergeCell ref="T52:T53"/>
    <mergeCell ref="U52:U53"/>
    <mergeCell ref="T45:T49"/>
    <mergeCell ref="T56:T60"/>
    <mergeCell ref="T64:T65"/>
    <mergeCell ref="S50:S51"/>
    <mergeCell ref="S56:S60"/>
    <mergeCell ref="S64:S65"/>
    <mergeCell ref="W56:W60"/>
    <mergeCell ref="R50:R51"/>
    <mergeCell ref="R56:R60"/>
    <mergeCell ref="W50:W51"/>
    <mergeCell ref="O56:O60"/>
    <mergeCell ref="V64:V65"/>
    <mergeCell ref="B183:B187"/>
    <mergeCell ref="E183:E187"/>
    <mergeCell ref="D183:D187"/>
    <mergeCell ref="E173:E177"/>
    <mergeCell ref="D178:D182"/>
    <mergeCell ref="P229:P233"/>
    <mergeCell ref="C340:C344"/>
    <mergeCell ref="B340:B344"/>
    <mergeCell ref="C210:C213"/>
    <mergeCell ref="E234:E239"/>
    <mergeCell ref="E240:E245"/>
    <mergeCell ref="B224:B228"/>
    <mergeCell ref="O224:O228"/>
    <mergeCell ref="P224:P228"/>
    <mergeCell ref="O234:O239"/>
    <mergeCell ref="O240:O245"/>
    <mergeCell ref="P214:P218"/>
    <mergeCell ref="D209:D213"/>
    <mergeCell ref="E340:E344"/>
    <mergeCell ref="P208:P212"/>
    <mergeCell ref="P219:P223"/>
    <mergeCell ref="P313:P317"/>
    <mergeCell ref="E334:E338"/>
    <mergeCell ref="B246:B250"/>
    <mergeCell ref="A188:A192"/>
    <mergeCell ref="B188:B192"/>
    <mergeCell ref="C188:C192"/>
    <mergeCell ref="D188:D192"/>
    <mergeCell ref="E188:E192"/>
    <mergeCell ref="O188:O192"/>
    <mergeCell ref="P188:P192"/>
    <mergeCell ref="B208:B213"/>
    <mergeCell ref="B203:B204"/>
    <mergeCell ref="E203:E206"/>
    <mergeCell ref="E208:E211"/>
    <mergeCell ref="O208:O213"/>
    <mergeCell ref="A193:A197"/>
    <mergeCell ref="A209:A213"/>
    <mergeCell ref="A198:A202"/>
    <mergeCell ref="B198:B202"/>
    <mergeCell ref="C198:C202"/>
    <mergeCell ref="D198:D202"/>
    <mergeCell ref="E198:E202"/>
    <mergeCell ref="O198:O202"/>
    <mergeCell ref="P193:P197"/>
    <mergeCell ref="O193:O197"/>
    <mergeCell ref="O203:O204"/>
    <mergeCell ref="P203:P204"/>
    <mergeCell ref="W229:W233"/>
    <mergeCell ref="W203:W204"/>
    <mergeCell ref="W214:W218"/>
    <mergeCell ref="W234:W239"/>
    <mergeCell ref="W219:W223"/>
    <mergeCell ref="W313:W317"/>
    <mergeCell ref="W318:W319"/>
    <mergeCell ref="W329:W333"/>
    <mergeCell ref="W323:W327"/>
    <mergeCell ref="W224:W228"/>
    <mergeCell ref="W246:W250"/>
    <mergeCell ref="W271:W275"/>
    <mergeCell ref="W256:W260"/>
    <mergeCell ref="W261:W265"/>
    <mergeCell ref="W266:W267"/>
    <mergeCell ref="W251:W255"/>
    <mergeCell ref="W297:W301"/>
    <mergeCell ref="U208:U212"/>
    <mergeCell ref="W143:W147"/>
    <mergeCell ref="U193:U197"/>
    <mergeCell ref="U198:U202"/>
    <mergeCell ref="U203:U204"/>
    <mergeCell ref="U127:U131"/>
    <mergeCell ref="U132:U137"/>
    <mergeCell ref="U138:U142"/>
    <mergeCell ref="U143:U147"/>
    <mergeCell ref="U148:U152"/>
    <mergeCell ref="U173:U177"/>
    <mergeCell ref="U188:U192"/>
    <mergeCell ref="U153:U157"/>
    <mergeCell ref="W153:W157"/>
    <mergeCell ref="W188:W192"/>
    <mergeCell ref="W193:W197"/>
    <mergeCell ref="W198:W202"/>
    <mergeCell ref="W173:W177"/>
    <mergeCell ref="W148:W152"/>
    <mergeCell ref="W138:W142"/>
    <mergeCell ref="W208:W212"/>
    <mergeCell ref="V127:V131"/>
    <mergeCell ref="V132:V137"/>
    <mergeCell ref="V138:V142"/>
    <mergeCell ref="W77:W81"/>
    <mergeCell ref="W82:W83"/>
    <mergeCell ref="U77:U81"/>
    <mergeCell ref="R114:R116"/>
    <mergeCell ref="S114:S116"/>
    <mergeCell ref="T114:T116"/>
    <mergeCell ref="U114:U116"/>
    <mergeCell ref="W114:W116"/>
    <mergeCell ref="R93:R97"/>
    <mergeCell ref="R102:R106"/>
    <mergeCell ref="T82:T83"/>
    <mergeCell ref="S77:S81"/>
    <mergeCell ref="S82:S83"/>
    <mergeCell ref="S88:S92"/>
    <mergeCell ref="S93:S97"/>
    <mergeCell ref="R88:R92"/>
    <mergeCell ref="S102:S106"/>
    <mergeCell ref="S107:S111"/>
    <mergeCell ref="W107:W111"/>
    <mergeCell ref="W88:W92"/>
    <mergeCell ref="W93:W97"/>
    <mergeCell ref="W102:W106"/>
    <mergeCell ref="T88:T92"/>
    <mergeCell ref="T93:T97"/>
    <mergeCell ref="R127:R131"/>
    <mergeCell ref="S122:S126"/>
    <mergeCell ref="R138:R142"/>
    <mergeCell ref="T127:T131"/>
    <mergeCell ref="T132:T137"/>
    <mergeCell ref="T138:T142"/>
    <mergeCell ref="U117:U121"/>
    <mergeCell ref="W122:W126"/>
    <mergeCell ref="W127:W131"/>
    <mergeCell ref="T122:T126"/>
    <mergeCell ref="W117:W121"/>
    <mergeCell ref="U122:U126"/>
    <mergeCell ref="W132:W137"/>
    <mergeCell ref="V117:V121"/>
    <mergeCell ref="V122:V126"/>
    <mergeCell ref="T102:T106"/>
    <mergeCell ref="T107:T111"/>
    <mergeCell ref="R117:R121"/>
    <mergeCell ref="S117:S121"/>
    <mergeCell ref="T117:T121"/>
    <mergeCell ref="U102:U106"/>
    <mergeCell ref="U107:U111"/>
    <mergeCell ref="R122:R126"/>
    <mergeCell ref="E77:E81"/>
    <mergeCell ref="P122:P126"/>
    <mergeCell ref="P117:P121"/>
    <mergeCell ref="Q122:Q126"/>
    <mergeCell ref="J84:J85"/>
    <mergeCell ref="K84:K85"/>
    <mergeCell ref="L84:L85"/>
    <mergeCell ref="N84:N85"/>
    <mergeCell ref="O102:O106"/>
    <mergeCell ref="P88:P92"/>
    <mergeCell ref="P102:P106"/>
    <mergeCell ref="Q82:Q83"/>
    <mergeCell ref="Q102:Q106"/>
    <mergeCell ref="Q107:Q111"/>
    <mergeCell ref="Q114:Q116"/>
    <mergeCell ref="M84:M85"/>
    <mergeCell ref="C66:C70"/>
    <mergeCell ref="E71:E75"/>
    <mergeCell ref="Q158:Q162"/>
    <mergeCell ref="R158:R162"/>
    <mergeCell ref="S158:S162"/>
    <mergeCell ref="T158:T162"/>
    <mergeCell ref="U158:U162"/>
    <mergeCell ref="W158:W162"/>
    <mergeCell ref="Q132:Q137"/>
    <mergeCell ref="S127:S131"/>
    <mergeCell ref="R107:R111"/>
    <mergeCell ref="W69:W70"/>
    <mergeCell ref="W71:W75"/>
    <mergeCell ref="Q77:Q81"/>
    <mergeCell ref="U69:U70"/>
    <mergeCell ref="U71:U75"/>
    <mergeCell ref="U82:U83"/>
    <mergeCell ref="T69:T70"/>
    <mergeCell ref="T71:T75"/>
    <mergeCell ref="T77:T81"/>
    <mergeCell ref="R82:R83"/>
    <mergeCell ref="R69:R70"/>
    <mergeCell ref="R71:R75"/>
    <mergeCell ref="C158:C162"/>
    <mergeCell ref="T148:T152"/>
    <mergeCell ref="R132:R137"/>
    <mergeCell ref="E153:E157"/>
    <mergeCell ref="B138:B142"/>
    <mergeCell ref="E138:E142"/>
    <mergeCell ref="O138:O142"/>
    <mergeCell ref="A153:A157"/>
    <mergeCell ref="C138:C142"/>
    <mergeCell ref="D138:D142"/>
    <mergeCell ref="Q153:Q157"/>
    <mergeCell ref="T143:T147"/>
    <mergeCell ref="S138:S142"/>
    <mergeCell ref="P138:P142"/>
    <mergeCell ref="S132:S137"/>
    <mergeCell ref="T153:T157"/>
    <mergeCell ref="B153:B157"/>
    <mergeCell ref="C143:C147"/>
    <mergeCell ref="O148:O152"/>
    <mergeCell ref="Q148:Q152"/>
    <mergeCell ref="A148:A152"/>
    <mergeCell ref="A143:A147"/>
    <mergeCell ref="A132:A137"/>
    <mergeCell ref="A138:A142"/>
    <mergeCell ref="R148:R152"/>
    <mergeCell ref="A261:A265"/>
    <mergeCell ref="B261:B265"/>
    <mergeCell ref="C261:C265"/>
    <mergeCell ref="D261:D265"/>
    <mergeCell ref="E261:E265"/>
    <mergeCell ref="O261:O265"/>
    <mergeCell ref="P261:P265"/>
    <mergeCell ref="Q261:Q265"/>
    <mergeCell ref="R261:R265"/>
    <mergeCell ref="B266:B267"/>
    <mergeCell ref="E266:E269"/>
    <mergeCell ref="O266:O267"/>
    <mergeCell ref="P266:P267"/>
    <mergeCell ref="Q266:Q267"/>
    <mergeCell ref="R266:R267"/>
    <mergeCell ref="S266:S267"/>
    <mergeCell ref="T266:T267"/>
    <mergeCell ref="U266:U267"/>
    <mergeCell ref="A272:A276"/>
    <mergeCell ref="D272:D276"/>
    <mergeCell ref="C273:C276"/>
    <mergeCell ref="B277:B281"/>
    <mergeCell ref="E277:E281"/>
    <mergeCell ref="O277:O281"/>
    <mergeCell ref="P277:P281"/>
    <mergeCell ref="Q277:Q281"/>
    <mergeCell ref="R277:R281"/>
    <mergeCell ref="B271:B276"/>
    <mergeCell ref="E271:E274"/>
    <mergeCell ref="O271:O276"/>
    <mergeCell ref="P271:P275"/>
    <mergeCell ref="Q271:Q275"/>
    <mergeCell ref="R271:R275"/>
    <mergeCell ref="U277:U281"/>
    <mergeCell ref="W277:W281"/>
    <mergeCell ref="B282:B286"/>
    <mergeCell ref="E282:E286"/>
    <mergeCell ref="O282:O283"/>
    <mergeCell ref="P282:P283"/>
    <mergeCell ref="Q282:Q283"/>
    <mergeCell ref="R282:R283"/>
    <mergeCell ref="S282:S283"/>
    <mergeCell ref="T282:T283"/>
    <mergeCell ref="U282:U283"/>
    <mergeCell ref="W282:W283"/>
    <mergeCell ref="A287:A291"/>
    <mergeCell ref="B287:B291"/>
    <mergeCell ref="C287:C291"/>
    <mergeCell ref="D287:D291"/>
    <mergeCell ref="E287:E291"/>
    <mergeCell ref="O287:O291"/>
    <mergeCell ref="P287:P291"/>
    <mergeCell ref="Q287:Q291"/>
    <mergeCell ref="R287:R291"/>
    <mergeCell ref="U297:U301"/>
    <mergeCell ref="U287:U291"/>
    <mergeCell ref="V287:V291"/>
    <mergeCell ref="W287:W291"/>
    <mergeCell ref="B292:B293"/>
    <mergeCell ref="E292:E295"/>
    <mergeCell ref="O292:O293"/>
    <mergeCell ref="P292:P293"/>
    <mergeCell ref="Q292:Q293"/>
    <mergeCell ref="R292:R293"/>
    <mergeCell ref="S292:S293"/>
    <mergeCell ref="T292:T293"/>
    <mergeCell ref="U292:U293"/>
    <mergeCell ref="V292:V293"/>
    <mergeCell ref="W292:W293"/>
    <mergeCell ref="A298:A302"/>
    <mergeCell ref="D298:D302"/>
    <mergeCell ref="C299:C302"/>
    <mergeCell ref="B303:B307"/>
    <mergeCell ref="E303:E307"/>
    <mergeCell ref="O303:O307"/>
    <mergeCell ref="P303:P307"/>
    <mergeCell ref="Q303:Q307"/>
    <mergeCell ref="R303:R307"/>
    <mergeCell ref="B297:B302"/>
    <mergeCell ref="E297:E300"/>
    <mergeCell ref="O297:O302"/>
    <mergeCell ref="P297:P301"/>
    <mergeCell ref="Q297:Q301"/>
    <mergeCell ref="R297:R301"/>
    <mergeCell ref="U303:U307"/>
    <mergeCell ref="V303:V307"/>
    <mergeCell ref="W303:W307"/>
    <mergeCell ref="B308:B312"/>
    <mergeCell ref="E308:E312"/>
    <mergeCell ref="O308:O312"/>
    <mergeCell ref="P308:P312"/>
    <mergeCell ref="Q308:Q312"/>
    <mergeCell ref="R308:R312"/>
    <mergeCell ref="S308:S312"/>
    <mergeCell ref="T308:T312"/>
    <mergeCell ref="U308:U312"/>
    <mergeCell ref="V308:V312"/>
    <mergeCell ref="W308:W312"/>
    <mergeCell ref="W163:W166"/>
    <mergeCell ref="B163:B167"/>
    <mergeCell ref="E163:E167"/>
    <mergeCell ref="O163:O166"/>
    <mergeCell ref="P163:P166"/>
    <mergeCell ref="Q163:Q166"/>
    <mergeCell ref="R163:R166"/>
    <mergeCell ref="S163:S166"/>
    <mergeCell ref="T163:T166"/>
    <mergeCell ref="U163:U16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25" fitToHeight="9" orientation="landscape" r:id="rId1"/>
  <headerFooter alignWithMargins="0"/>
  <rowBreaks count="8" manualBreakCount="8">
    <brk id="49" max="22" man="1"/>
    <brk id="75" max="22" man="1"/>
    <brk id="106" max="22" man="1"/>
    <brk id="147" max="22" man="1"/>
    <brk id="192" max="22" man="1"/>
    <brk id="255" max="22" man="1"/>
    <brk id="338" max="22" man="1"/>
    <brk id="388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</cp:lastModifiedBy>
  <cp:lastPrinted>2025-06-03T09:39:25Z</cp:lastPrinted>
  <dcterms:created xsi:type="dcterms:W3CDTF">2013-07-18T08:34:46Z</dcterms:created>
  <dcterms:modified xsi:type="dcterms:W3CDTF">2025-06-06T04:53:49Z</dcterms:modified>
</cp:coreProperties>
</file>