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ПРОГРАММЫ, ПОСТАНОВЛЕНИЯ\Обеспечение качест-ми усл-ми транспорт-й системы\2025\Отчет\"/>
    </mc:Choice>
  </mc:AlternateContent>
  <bookViews>
    <workbookView xWindow="330" yWindow="495" windowWidth="17880" windowHeight="8625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definedNames>
    <definedName name="_xlnm.Print_Area" localSheetId="0">Лист1!$A$1:$N$65</definedName>
  </definedNames>
  <calcPr calcId="162913"/>
</workbook>
</file>

<file path=xl/calcChain.xml><?xml version="1.0" encoding="utf-8"?>
<calcChain xmlns="http://schemas.openxmlformats.org/spreadsheetml/2006/main">
  <c r="L56" i="1" l="1"/>
  <c r="L47" i="1"/>
  <c r="I65" i="1"/>
  <c r="L62" i="1"/>
  <c r="G48" i="1" l="1"/>
  <c r="N48" i="1" s="1"/>
  <c r="M48" i="1" l="1"/>
  <c r="I49" i="1" l="1"/>
  <c r="D44" i="1" l="1"/>
  <c r="H38" i="1"/>
  <c r="J38" i="1" s="1"/>
  <c r="L38" i="1" s="1"/>
  <c r="G38" i="1"/>
  <c r="M38" i="1" l="1"/>
  <c r="N38" i="1"/>
  <c r="K38" i="1"/>
  <c r="J25" i="1" l="1"/>
  <c r="H25" i="1"/>
  <c r="K25" i="1" s="1"/>
  <c r="G25" i="1"/>
  <c r="N25" i="1" s="1"/>
  <c r="L25" i="1" l="1"/>
  <c r="M25" i="1" s="1"/>
  <c r="C30" i="1" l="1"/>
  <c r="C62" i="1" l="1"/>
  <c r="J32" i="1" l="1"/>
  <c r="J34" i="1"/>
  <c r="J23" i="1"/>
  <c r="J24" i="1"/>
  <c r="J39" i="1"/>
  <c r="J62" i="1"/>
  <c r="K64" i="1" l="1"/>
  <c r="G62" i="1"/>
  <c r="N62" i="1" s="1"/>
  <c r="D63" i="1" s="1"/>
  <c r="D64" i="1" s="1"/>
  <c r="J52" i="1"/>
  <c r="H52" i="1"/>
  <c r="D52" i="1"/>
  <c r="D62" i="1" s="1"/>
  <c r="G52" i="1"/>
  <c r="N52" i="1" s="1"/>
  <c r="D53" i="1" s="1"/>
  <c r="G47" i="1"/>
  <c r="H46" i="1"/>
  <c r="L46" i="1" s="1"/>
  <c r="D43" i="1"/>
  <c r="C43" i="1"/>
  <c r="J42" i="1"/>
  <c r="H42" i="1"/>
  <c r="H40" i="1"/>
  <c r="H39" i="1"/>
  <c r="H34" i="1"/>
  <c r="L34" i="1" s="1"/>
  <c r="G34" i="1"/>
  <c r="N34" i="1" s="1"/>
  <c r="H33" i="1"/>
  <c r="H32" i="1"/>
  <c r="H31" i="1"/>
  <c r="K30" i="1"/>
  <c r="L30" i="1" s="1"/>
  <c r="G30" i="1"/>
  <c r="N30" i="1" s="1"/>
  <c r="H29" i="1"/>
  <c r="H24" i="1"/>
  <c r="H23" i="1"/>
  <c r="H16" i="1"/>
  <c r="H13" i="1"/>
  <c r="H65" i="1" l="1"/>
  <c r="J40" i="1"/>
  <c r="J65" i="1" s="1"/>
  <c r="M34" i="1"/>
  <c r="K52" i="1"/>
  <c r="M30" i="1"/>
  <c r="K40" i="1" l="1"/>
  <c r="L52" i="1"/>
  <c r="M52" i="1" s="1"/>
  <c r="K53" i="1"/>
  <c r="G56" i="1"/>
  <c r="N56" i="1" s="1"/>
  <c r="D57" i="1" s="1"/>
  <c r="M56" i="1" l="1"/>
  <c r="N47" i="1" l="1"/>
  <c r="G46" i="1"/>
  <c r="N46" i="1" s="1"/>
  <c r="K43" i="1"/>
  <c r="G43" i="1"/>
  <c r="N43" i="1" s="1"/>
  <c r="K42" i="1"/>
  <c r="L42" i="1" s="1"/>
  <c r="G42" i="1"/>
  <c r="L41" i="1"/>
  <c r="K41" i="1"/>
  <c r="G41" i="1"/>
  <c r="N41" i="1" s="1"/>
  <c r="L40" i="1"/>
  <c r="G40" i="1"/>
  <c r="N40" i="1" s="1"/>
  <c r="L39" i="1"/>
  <c r="G39" i="1"/>
  <c r="N39" i="1" s="1"/>
  <c r="L33" i="1"/>
  <c r="G33" i="1"/>
  <c r="N33" i="1" s="1"/>
  <c r="K32" i="1"/>
  <c r="L32" i="1" s="1"/>
  <c r="G32" i="1"/>
  <c r="N32" i="1" s="1"/>
  <c r="K31" i="1"/>
  <c r="L31" i="1" s="1"/>
  <c r="G31" i="1"/>
  <c r="N31" i="1" s="1"/>
  <c r="K29" i="1"/>
  <c r="G29" i="1"/>
  <c r="N29" i="1" s="1"/>
  <c r="K24" i="1"/>
  <c r="L24" i="1" s="1"/>
  <c r="G24" i="1"/>
  <c r="N24" i="1" s="1"/>
  <c r="K23" i="1"/>
  <c r="G23" i="1"/>
  <c r="N23" i="1" s="1"/>
  <c r="L22" i="1"/>
  <c r="G22" i="1"/>
  <c r="N22" i="1" s="1"/>
  <c r="D26" i="1" s="1"/>
  <c r="K18" i="1"/>
  <c r="L16" i="1"/>
  <c r="G16" i="1"/>
  <c r="N16" i="1" s="1"/>
  <c r="D17" i="1" s="1"/>
  <c r="L13" i="1"/>
  <c r="G13" i="1"/>
  <c r="N13" i="1" s="1"/>
  <c r="D14" i="1" s="1"/>
  <c r="L43" i="1" l="1"/>
  <c r="K65" i="1"/>
  <c r="K49" i="1"/>
  <c r="K44" i="1"/>
  <c r="L23" i="1"/>
  <c r="K26" i="1"/>
  <c r="L29" i="1"/>
  <c r="M29" i="1" s="1"/>
  <c r="K35" i="1"/>
  <c r="M40" i="1"/>
  <c r="D49" i="1"/>
  <c r="M22" i="1"/>
  <c r="M32" i="1"/>
  <c r="M24" i="1"/>
  <c r="M16" i="1"/>
  <c r="M39" i="1"/>
  <c r="D35" i="1"/>
  <c r="D18" i="1"/>
  <c r="M42" i="1"/>
  <c r="M43" i="1"/>
  <c r="M41" i="1"/>
  <c r="M23" i="1"/>
  <c r="M31" i="1"/>
  <c r="M46" i="1"/>
  <c r="N42" i="1"/>
  <c r="M47" i="1"/>
  <c r="M33" i="1"/>
  <c r="D58" i="1" l="1"/>
  <c r="E65" i="1" s="1"/>
</calcChain>
</file>

<file path=xl/sharedStrings.xml><?xml version="1.0" encoding="utf-8"?>
<sst xmlns="http://schemas.openxmlformats.org/spreadsheetml/2006/main" count="143" uniqueCount="118">
  <si>
    <t>РАСЧЕТ</t>
  </si>
  <si>
    <t>1. Расчет эффективности реализации государственной программы по целевым индикаторам реализации мероприятий государственной программы</t>
  </si>
  <si>
    <t>№   п/п</t>
  </si>
  <si>
    <t>Наименование ведомственной целевой програм­мы (далее - ВЦП) / основного мероприятия  (далее - ОМ)</t>
  </si>
  <si>
    <t>Целевой индикатор реализации мероприятия муниципальной программы в рамках соответствующих ВЦП / ОМ (далее соответственно - целевой индикатор, мероприятие)</t>
  </si>
  <si>
    <r>
      <t>Степень достиже­ния значения целевого индикатора (единиц)</t>
    </r>
    <r>
      <rPr>
        <b/>
        <vertAlign val="superscript"/>
        <sz val="9"/>
        <color theme="1"/>
        <rFont val="Times New Roman"/>
        <family val="1"/>
        <charset val="204"/>
      </rPr>
      <t>2</t>
    </r>
  </si>
  <si>
    <t>Объем финансирования мероприятия, рублей</t>
  </si>
  <si>
    <r>
      <t>Уровень финансового обеспечения мероприятия (единиц)</t>
    </r>
    <r>
      <rPr>
        <b/>
        <vertAlign val="superscript"/>
        <sz val="9"/>
        <color theme="1"/>
        <rFont val="Times New Roman"/>
        <family val="1"/>
        <charset val="204"/>
      </rPr>
      <t>3</t>
    </r>
  </si>
  <si>
    <r>
      <t>Эффективность реализации мероприятия (единиц)</t>
    </r>
    <r>
      <rPr>
        <b/>
        <vertAlign val="superscript"/>
        <sz val="9"/>
        <color theme="1"/>
        <rFont val="Times New Roman"/>
        <family val="1"/>
        <charset val="204"/>
      </rPr>
      <t>4</t>
    </r>
  </si>
  <si>
    <t xml:space="preserve">Эффективность реализации ВЦП /
ОМ / подпрограммы  муниципальной  программы (далее - подпрограмма) /  муниципальной программы (процентов)
</t>
  </si>
  <si>
    <t>Наименование</t>
  </si>
  <si>
    <t>Единица измере­ния</t>
  </si>
  <si>
    <t>Значение</t>
  </si>
  <si>
    <t>План</t>
  </si>
  <si>
    <t>Факт</t>
  </si>
  <si>
    <t>В том числе неисполненные обязательства
года, предшествую-щего отчетному</t>
  </si>
  <si>
    <t xml:space="preserve"> Факт</t>
  </si>
  <si>
    <t>Неисполненные обязательства отчетного года</t>
  </si>
  <si>
    <t>Подпрограмма № 1"Развитие сети муниципальных межпоселковых автомобильных дорог Исилькульского муниципального района"</t>
  </si>
  <si>
    <t>Задача 1 подпрограммы 1 "Поддержание межпоселковых  автомобильных дорог и искусственных сооружений на них на уровне, соответствующем категории дороги, путем содержания дорог и сооружений на них"</t>
  </si>
  <si>
    <t>Основное мероприятие 1: Содержание и ремонт (ямочный ремонт) автомобильных дорог и искусственных сооружений на них</t>
  </si>
  <si>
    <t>1.1</t>
  </si>
  <si>
    <t xml:space="preserve">Содержание  автомобильных дорог межпоселкового значения  и искуственных сооружений на них </t>
  </si>
  <si>
    <t>Доля протяженности муниципальных автомобильных дорог межпоселкового  значения, содержание которых осуществляется круглогодично, в общей протяженности автомобильных дорог межпоселкового  значения</t>
  </si>
  <si>
    <t>%</t>
  </si>
  <si>
    <t xml:space="preserve">Эффективность реализации  ОМ 1   </t>
  </si>
  <si>
    <t>Основное мероприятие 3: Обеспечение потребности населения в услугах по перевозке пассажиров транспортом общего пользования в границах муниципального района</t>
  </si>
  <si>
    <t>3.1</t>
  </si>
  <si>
    <t xml:space="preserve">Организация транспортного обслуживания  населения </t>
  </si>
  <si>
    <t>Доля сельских населенных пунктов в границах муниципального района Омской области, охваченных регулярным транспортным сообщением автомобильным транспортом.</t>
  </si>
  <si>
    <t>Эффективность реализации ОМ 3</t>
  </si>
  <si>
    <r>
      <t xml:space="preserve">Эффективность реализации 1 подпрограммы   </t>
    </r>
    <r>
      <rPr>
        <sz val="9"/>
        <color theme="1"/>
        <rFont val="Times New Roman"/>
        <family val="1"/>
        <charset val="204"/>
      </rPr>
      <t xml:space="preserve"> </t>
    </r>
    <r>
      <rPr>
        <b/>
        <sz val="9"/>
        <color theme="1"/>
        <rFont val="Times New Roman"/>
        <family val="1"/>
        <charset val="204"/>
      </rPr>
      <t>составляет</t>
    </r>
  </si>
  <si>
    <t>Подпрограмма № 2: "Развитие  инфраструктуры жилищно-коммунального комплекса  Исилькульского муниципального района"</t>
  </si>
  <si>
    <t>Задача 1 подпрограммы 2 "создание условий для развития специализированного и муниципального жилищного фонда, индивидуального жилищного строительства в целях обеспечения населения района комфортным жильем по доступным ценам и предоставление государственной поддержки молодым семьям, в соответствии с переданными полномочиями  поселениями,  в пределах полномочий, установленных законодательством Российской Федерации"</t>
  </si>
  <si>
    <t>Основное мероприятие 1: Строительство специализированного жилищного фонда, предоставление гражданам     социальных выплат на строительство  (реконструкцию)
  индивидуального жилья и предоставления молодым семьям социальных выплат на приобретение или строительство жилья</t>
  </si>
  <si>
    <t>Предоставление молодым семьям    
социальных выплат на приобретение   
или строительство жилья</t>
  </si>
  <si>
    <t>Количество полномочий переданных Исилькульским городским поселением на реализацию мероприятий по обеспечению жильем молодых семей</t>
  </si>
  <si>
    <t>единиц</t>
  </si>
  <si>
    <t>1.2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</si>
  <si>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
</t>
  </si>
  <si>
    <t xml:space="preserve">Количество 
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</si>
  <si>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>1.3</t>
  </si>
  <si>
    <t>Реализация мероприятий по обеспечению жильем молодых семей 
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</si>
  <si>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Количество молодых семей, которым предоставлена государственная поддержка на строительство или приобретение жилья</t>
  </si>
  <si>
    <t>Эффективность реализации ОМ 1</t>
  </si>
  <si>
    <t>Задача 2 подпрограммы 2"Снижение уровня износа основных фондов в жилищно-коммунальном комплексе"</t>
  </si>
  <si>
    <t>Основное мероприятие 2: Повышение уровня обеспеченности и качества предоставляемых гражданам жилищно-коммунальных услуг</t>
  </si>
  <si>
    <t>2.1</t>
  </si>
  <si>
    <t>Организация сбора вывоза ТБО, содержание, обустройство мест (земельных участков) временного накопления ТБО,  в населенных пунктах Исилькульского муниципального района</t>
  </si>
  <si>
    <t xml:space="preserve">Организация мест для временного накопления  на территории  Исилькульского муниципального района </t>
  </si>
  <si>
    <t>2.2</t>
  </si>
  <si>
    <t>Содержание мест (площадок) накопление твердых коммунальных отходов</t>
  </si>
  <si>
    <t xml:space="preserve">Осуществлено содержание мест (площадок) накопление твердых коммунальных отходов </t>
  </si>
  <si>
    <t>2.3</t>
  </si>
  <si>
    <t>Создание мест (площадок) накопления твердых коммунальных отходов и (или) приобретение контейнеров (бункеров)</t>
  </si>
  <si>
    <t>Количество созданных мест (площадок) накопление твердых коммунальных отходов с контейнерами (бункерами)</t>
  </si>
  <si>
    <t>2.4</t>
  </si>
  <si>
    <t>Организация сбора, транспортирования и захоронения твердых коммунальных отходов, а также ликвидация объектов  размещения твердых коммунальных отходов</t>
  </si>
  <si>
    <t>Количество  ликвидированных несанкционированных  объектов  размещения твердых коммунальных отходов</t>
  </si>
  <si>
    <t>Эффективность реализации ОМ 2</t>
  </si>
  <si>
    <t>Задача 3 подпрограммы 2 "Повышение уровня обеспеченности уровня жилищного фонда системами водоснабжения, водоотведения, газоснабжения, отопления,  в соответствии с переданными полномочиями  поселениями,  в пределах полномочий, установленных законодательством Российской Федерации"</t>
  </si>
  <si>
    <t>Основное мероприятие 3: Обеспеченность уровня жилищного фонда системами водоснабжения, водоотведения, газоснабжения, отопления</t>
  </si>
  <si>
    <t>3.2</t>
  </si>
  <si>
    <t>Организация водоснабжения</t>
  </si>
  <si>
    <t xml:space="preserve">Обеспечение бесперебойным водоснабжением </t>
  </si>
  <si>
    <t>3.3</t>
  </si>
  <si>
    <t>Межбюджетные трансферты бюджетам поселений на выполнение полномочий по организации в границах поселения водоснабжения населения</t>
  </si>
  <si>
    <t>Количество переданных соглашений сельским  поселениям  на выполнение полномочий по организации в границах поселения водоснабжения населения в год</t>
  </si>
  <si>
    <t>3.4</t>
  </si>
  <si>
    <t>3.5</t>
  </si>
  <si>
    <t>3.6</t>
  </si>
  <si>
    <t>3.7</t>
  </si>
  <si>
    <t>4.1</t>
  </si>
  <si>
    <t xml:space="preserve"> Доля выполненых работ по разработке проектно сметной документации по объекту "Строительство межпоселкового водопровода и водопроводных сооружений ст.Кухарево - с.Баррикада -с.Украинка  Исилькульского муниципального района Омской области" </t>
  </si>
  <si>
    <t>Степень реализации  объекта  "Межпоселковый водопровод и водопроводные сооружения с.Первотаровка  Исилькульского муниципального района Омской области"</t>
  </si>
  <si>
    <t>Эффективность реализации ОМ 5</t>
  </si>
  <si>
    <r>
      <t xml:space="preserve">Эффективность реализации 2 подпрограммы   </t>
    </r>
    <r>
      <rPr>
        <sz val="9"/>
        <color theme="1"/>
        <rFont val="Times New Roman"/>
        <family val="1"/>
        <charset val="204"/>
      </rPr>
      <t xml:space="preserve"> </t>
    </r>
    <r>
      <rPr>
        <b/>
        <sz val="9"/>
        <color theme="1"/>
        <rFont val="Times New Roman"/>
        <family val="1"/>
        <charset val="204"/>
      </rPr>
      <t>составляет</t>
    </r>
  </si>
  <si>
    <t>Подпрограмма № 3"Обеспечение безопасности дорожного движения в Исилькульском муниципальном районе Омской области"</t>
  </si>
  <si>
    <t>Задача 2 подпрограммы 3 "Обеспечение безопасных условий дорожного движения на автомобильных дорогах муниципального района"</t>
  </si>
  <si>
    <t xml:space="preserve">Основное мероприятие 2: Организация мероприятий направленных на создание безопасности дорожного движения       </t>
  </si>
  <si>
    <r>
      <t xml:space="preserve">Эффективность реализации 3 подпрограммы   </t>
    </r>
    <r>
      <rPr>
        <sz val="9"/>
        <color theme="1"/>
        <rFont val="Times New Roman"/>
        <family val="1"/>
        <charset val="204"/>
      </rPr>
      <t xml:space="preserve"> </t>
    </r>
    <r>
      <rPr>
        <b/>
        <sz val="9"/>
        <color theme="1"/>
        <rFont val="Times New Roman"/>
        <family val="1"/>
        <charset val="204"/>
      </rPr>
      <t>составляет</t>
    </r>
  </si>
  <si>
    <t xml:space="preserve"> </t>
  </si>
  <si>
    <t>Эффективность реализации муниципальной программы по целевым индикаторам</t>
  </si>
  <si>
    <t>Эффективность реализации ОМ 4</t>
  </si>
  <si>
    <t>Основное мероприятие 5:  Повышение эффективности деятельности управления в отрасли развития ЖКХ Исилькульского муниципального района</t>
  </si>
  <si>
    <t xml:space="preserve">Руководство и управление в сфере установленных функций органов местного самоуправления </t>
  </si>
  <si>
    <t>Отсутствие кредиторской задолженности</t>
  </si>
  <si>
    <t>5.1</t>
  </si>
  <si>
    <t>Задача 5 подпрограммы 2 "Создание условий для эффективности деятельности Управление строительства, архитектуры, имущества и вопросам ЖКХ Администрации Исилькульского муниципального района Омской области"</t>
  </si>
  <si>
    <t>Приложение к отчету о достижении плановых значений ожидаемых результатов реализации муниципальной программы Исилькульского муниципального района Омской области за 2024 г.</t>
  </si>
  <si>
    <t xml:space="preserve">оценки эффективности реализации муниципальной программы Исилькульского муниципального района Омской области
«Обеспечение качественными услугами транспортной системы и сферы жилищно–коммунального комплекса в  Исилькульском муниципальном районе Омской области» в 2024-м году </t>
  </si>
  <si>
    <t>2.5</t>
  </si>
  <si>
    <t>2.6</t>
  </si>
  <si>
    <t xml:space="preserve">Ликвидация мест несанкционированного размещения твердых коммунальных отходов </t>
  </si>
  <si>
    <t xml:space="preserve"> Организация теплоснабжения</t>
  </si>
  <si>
    <t>Обеспечение бесперебойным   теплоснабжением</t>
  </si>
  <si>
    <t xml:space="preserve">Подключение (технологическое присоединение) объектов капитального строительства                              </t>
  </si>
  <si>
    <t>Межпоселковый водопровод и водопроводные сооружения с.Первотаровка  Исилькульского муниципального района Омской области</t>
  </si>
  <si>
    <t xml:space="preserve">Подключение (технологическое присоединение) объектов капитального строительства </t>
  </si>
  <si>
    <t>Строительство межпоселкового водопровода и водопроводных сооружений ст.Кухарево - с.Баррикада -с.Украинка  Исилькульского муниципального района Омской области в том числе:разработка проектно-сметной документации (включая проведения инженерных изысканий) и государственной экспертизы</t>
  </si>
  <si>
    <t xml:space="preserve">Основное мероприятие 3.1: Реализация мероприятий направленных на достижение целей федерального проекта "Чистая вода"  </t>
  </si>
  <si>
    <t>Эффективность реализации ОМ 3.1</t>
  </si>
  <si>
    <t>Задача 4 подпрограммы 2 "Создание условий для бесперебойного и  надежного электроснабжения социально значимых объектов Исилькульского Муниципального района Омской области"</t>
  </si>
  <si>
    <t xml:space="preserve">Основное мероприятие 4:  Приобретение автономного источника электроснабжения для нужд социальной сферы   </t>
  </si>
  <si>
    <t xml:space="preserve">Поставка резервных источников электроснабжения </t>
  </si>
  <si>
    <t>Количество приобретенных резервных источников электроснабжения за текущий год</t>
  </si>
  <si>
    <t>Приобретение и установка (замена) дорожных знаков, сигнальных столбиков, знаков индивидуального проектирования на автомобильных дорогах, находящихся в собственности Исилькульского муниципального района</t>
  </si>
  <si>
    <t>1.4</t>
  </si>
  <si>
    <t>Количество молодых семей -  участников мероприятия "Предоставление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дома"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</si>
  <si>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Исполнение решения суда по ликвидации несанкционированных свалок  на территории Исилькульского муниципального района</t>
  </si>
  <si>
    <t>Предоставление молодым семьям - участникам мероприятия "Предоставление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дома"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</si>
  <si>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Прочие услуги   в рамках эксплуатации объектов</t>
  </si>
  <si>
    <t>Количество предоставляемых услуг в год</t>
  </si>
  <si>
    <t>3.8</t>
  </si>
  <si>
    <t>Количество разработанной документации ( сметные расчеты с достоверностью сметной стоимости  на ликвидацию ТКО)</t>
  </si>
  <si>
    <t xml:space="preserve">Межпоселковый водопровод и водопроводные сооружения с.Первотаровка  Исилькульского муниципального района Омской области </t>
  </si>
  <si>
    <t>в том числе:разработка проектно-сметной документации (включая проведения инженерных изысканий) и государственной экспертизы</t>
  </si>
  <si>
    <t>Доля выполненных работ по разработке проектно сметной документации по объекту "Межпоселковый водопровод и водопроводные сооружения д.Первотаровка  Исилькульского муниципального района Омской области" и технической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</si>
</sst>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_ ;[Red]\-#,##0.00\ "/>
    <numFmt numFmtId="165" formatCode="0.000"/>
    <numFmt numFmtId="166" formatCode="0.0000"/>
    <numFmt numFmtId="167" formatCode="0.0"/>
  </numFmts>
  <fonts count="19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vertAlign val="superscript"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1">
    <xf numFmtId="0" fontId="2" fillId="0" borderId="0" xfId="0" applyNumberFormat="1" applyFont="1"/>
    <xf numFmtId="0" fontId="2" fillId="2" borderId="0" xfId="0" applyNumberFormat="1" applyFont="1" applyFill="1"/>
    <xf numFmtId="0" fontId="6" fillId="2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/>
    <xf numFmtId="0" fontId="4" fillId="0" borderId="0" xfId="0" applyNumberFormat="1" applyFont="1" applyAlignment="1">
      <alignment vertical="top" wrapText="1"/>
    </xf>
    <xf numFmtId="49" fontId="4" fillId="2" borderId="14" xfId="0" applyNumberFormat="1" applyFont="1" applyFill="1" applyBorder="1"/>
    <xf numFmtId="0" fontId="7" fillId="2" borderId="1" xfId="0" applyNumberFormat="1" applyFont="1" applyFill="1" applyBorder="1" applyAlignment="1">
      <alignment horizontal="justify" vertical="top"/>
    </xf>
    <xf numFmtId="0" fontId="9" fillId="2" borderId="1" xfId="0" applyNumberFormat="1" applyFont="1" applyFill="1" applyBorder="1" applyAlignment="1">
      <alignment horizontal="justify" vertical="top"/>
    </xf>
    <xf numFmtId="0" fontId="4" fillId="2" borderId="14" xfId="0" applyNumberFormat="1" applyFont="1" applyFill="1" applyBorder="1"/>
    <xf numFmtId="164" fontId="4" fillId="2" borderId="1" xfId="0" applyNumberFormat="1" applyFont="1" applyFill="1" applyBorder="1"/>
    <xf numFmtId="2" fontId="4" fillId="2" borderId="14" xfId="0" applyNumberFormat="1" applyFont="1" applyFill="1" applyBorder="1"/>
    <xf numFmtId="1" fontId="4" fillId="2" borderId="14" xfId="0" applyNumberFormat="1" applyFont="1" applyFill="1" applyBorder="1"/>
    <xf numFmtId="0" fontId="10" fillId="2" borderId="15" xfId="0" applyNumberFormat="1" applyFont="1" applyFill="1" applyBorder="1"/>
    <xf numFmtId="2" fontId="4" fillId="2" borderId="1" xfId="0" applyNumberFormat="1" applyFont="1" applyFill="1" applyBorder="1"/>
    <xf numFmtId="0" fontId="4" fillId="2" borderId="1" xfId="0" applyNumberFormat="1" applyFont="1" applyFill="1" applyBorder="1"/>
    <xf numFmtId="49" fontId="4" fillId="2" borderId="1" xfId="0" applyNumberFormat="1" applyFont="1" applyFill="1" applyBorder="1"/>
    <xf numFmtId="1" fontId="4" fillId="2" borderId="1" xfId="0" applyNumberFormat="1" applyFont="1" applyFill="1" applyBorder="1"/>
    <xf numFmtId="0" fontId="12" fillId="0" borderId="0" xfId="0" applyNumberFormat="1" applyFont="1"/>
    <xf numFmtId="0" fontId="4" fillId="2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vertical="top" wrapText="1"/>
    </xf>
    <xf numFmtId="165" fontId="4" fillId="2" borderId="14" xfId="0" applyNumberFormat="1" applyFont="1" applyFill="1" applyBorder="1"/>
    <xf numFmtId="0" fontId="4" fillId="2" borderId="1" xfId="0" applyNumberFormat="1" applyFont="1" applyFill="1" applyBorder="1" applyAlignment="1">
      <alignment wrapText="1"/>
    </xf>
    <xf numFmtId="166" fontId="4" fillId="2" borderId="14" xfId="0" applyNumberFormat="1" applyFont="1" applyFill="1" applyBorder="1"/>
    <xf numFmtId="0" fontId="6" fillId="2" borderId="1" xfId="0" applyNumberFormat="1" applyFont="1" applyFill="1" applyBorder="1" applyAlignment="1">
      <alignment vertical="top" wrapText="1"/>
    </xf>
    <xf numFmtId="0" fontId="10" fillId="2" borderId="19" xfId="0" applyNumberFormat="1" applyFont="1" applyFill="1" applyBorder="1"/>
    <xf numFmtId="0" fontId="14" fillId="2" borderId="0" xfId="0" applyNumberFormat="1" applyFont="1" applyFill="1"/>
    <xf numFmtId="2" fontId="4" fillId="0" borderId="1" xfId="0" applyNumberFormat="1" applyFont="1" applyFill="1" applyBorder="1"/>
    <xf numFmtId="0" fontId="4" fillId="3" borderId="1" xfId="0" applyNumberFormat="1" applyFont="1" applyFill="1" applyBorder="1"/>
    <xf numFmtId="2" fontId="10" fillId="3" borderId="1" xfId="0" applyNumberFormat="1" applyFont="1" applyFill="1" applyBorder="1"/>
    <xf numFmtId="0" fontId="16" fillId="2" borderId="1" xfId="0" applyNumberFormat="1" applyFont="1" applyFill="1" applyBorder="1" applyAlignment="1">
      <alignment vertical="top" wrapText="1"/>
    </xf>
    <xf numFmtId="0" fontId="2" fillId="2" borderId="0" xfId="0" applyNumberFormat="1" applyFont="1" applyFill="1" applyAlignment="1">
      <alignment vertical="top"/>
    </xf>
    <xf numFmtId="2" fontId="4" fillId="2" borderId="1" xfId="0" applyNumberFormat="1" applyFont="1" applyFill="1" applyBorder="1" applyAlignment="1">
      <alignment vertical="top"/>
    </xf>
    <xf numFmtId="0" fontId="4" fillId="2" borderId="1" xfId="0" applyNumberFormat="1" applyFont="1" applyFill="1" applyBorder="1" applyAlignment="1">
      <alignment vertical="top"/>
    </xf>
    <xf numFmtId="0" fontId="10" fillId="2" borderId="19" xfId="0" applyNumberFormat="1" applyFont="1" applyFill="1" applyBorder="1" applyAlignment="1">
      <alignment vertical="top"/>
    </xf>
    <xf numFmtId="0" fontId="2" fillId="0" borderId="0" xfId="0" applyNumberFormat="1" applyFont="1" applyAlignment="1">
      <alignment vertical="top"/>
    </xf>
    <xf numFmtId="0" fontId="4" fillId="2" borderId="1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>
      <alignment horizontal="center" vertical="top"/>
    </xf>
    <xf numFmtId="49" fontId="16" fillId="2" borderId="1" xfId="0" applyNumberFormat="1" applyFont="1" applyFill="1" applyBorder="1"/>
    <xf numFmtId="0" fontId="16" fillId="2" borderId="1" xfId="0" applyNumberFormat="1" applyFont="1" applyFill="1" applyBorder="1" applyAlignment="1">
      <alignment wrapText="1"/>
    </xf>
    <xf numFmtId="4" fontId="7" fillId="3" borderId="0" xfId="0" applyNumberFormat="1" applyFont="1" applyFill="1"/>
    <xf numFmtId="0" fontId="16" fillId="2" borderId="1" xfId="0" applyNumberFormat="1" applyFont="1" applyFill="1" applyBorder="1" applyAlignment="1">
      <alignment vertical="top"/>
    </xf>
    <xf numFmtId="0" fontId="2" fillId="3" borderId="0" xfId="0" applyNumberFormat="1" applyFont="1" applyFill="1"/>
    <xf numFmtId="0" fontId="3" fillId="3" borderId="0" xfId="0" applyNumberFormat="1" applyFont="1" applyFill="1"/>
    <xf numFmtId="0" fontId="6" fillId="3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4" fontId="17" fillId="3" borderId="15" xfId="0" applyNumberFormat="1" applyFont="1" applyFill="1" applyBorder="1" applyAlignment="1">
      <alignment horizontal="right"/>
    </xf>
    <xf numFmtId="0" fontId="7" fillId="3" borderId="16" xfId="0" applyNumberFormat="1" applyFont="1" applyFill="1" applyBorder="1"/>
    <xf numFmtId="4" fontId="7" fillId="3" borderId="15" xfId="0" applyNumberFormat="1" applyFont="1" applyFill="1" applyBorder="1" applyAlignment="1">
      <alignment horizontal="right"/>
    </xf>
    <xf numFmtId="0" fontId="7" fillId="3" borderId="1" xfId="0" applyNumberFormat="1" applyFont="1" applyFill="1" applyBorder="1"/>
    <xf numFmtId="4" fontId="17" fillId="3" borderId="1" xfId="0" applyNumberFormat="1" applyFont="1" applyFill="1" applyBorder="1"/>
    <xf numFmtId="164" fontId="7" fillId="3" borderId="1" xfId="0" applyNumberFormat="1" applyFont="1" applyFill="1" applyBorder="1"/>
    <xf numFmtId="4" fontId="4" fillId="3" borderId="1" xfId="0" applyNumberFormat="1" applyFont="1" applyFill="1" applyBorder="1"/>
    <xf numFmtId="4" fontId="7" fillId="3" borderId="1" xfId="0" applyNumberFormat="1" applyFont="1" applyFill="1" applyBorder="1"/>
    <xf numFmtId="4" fontId="7" fillId="3" borderId="2" xfId="0" applyNumberFormat="1" applyFont="1" applyFill="1" applyBorder="1"/>
    <xf numFmtId="2" fontId="7" fillId="3" borderId="1" xfId="0" applyNumberFormat="1" applyFont="1" applyFill="1" applyBorder="1"/>
    <xf numFmtId="0" fontId="13" fillId="3" borderId="1" xfId="0" applyNumberFormat="1" applyFont="1" applyFill="1" applyBorder="1"/>
    <xf numFmtId="164" fontId="13" fillId="3" borderId="1" xfId="0" applyNumberFormat="1" applyFont="1" applyFill="1" applyBorder="1"/>
    <xf numFmtId="0" fontId="4" fillId="2" borderId="1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0" fontId="1" fillId="0" borderId="0" xfId="0" applyNumberFormat="1" applyFont="1"/>
    <xf numFmtId="2" fontId="4" fillId="2" borderId="1" xfId="0" applyNumberFormat="1" applyFont="1" applyFill="1" applyBorder="1" applyAlignment="1">
      <alignment wrapText="1"/>
    </xf>
    <xf numFmtId="167" fontId="4" fillId="2" borderId="1" xfId="0" applyNumberFormat="1" applyFont="1" applyFill="1" applyBorder="1"/>
    <xf numFmtId="0" fontId="7" fillId="3" borderId="1" xfId="0" applyNumberFormat="1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horizontal="left"/>
    </xf>
    <xf numFmtId="0" fontId="4" fillId="2" borderId="2" xfId="0" applyNumberFormat="1" applyFont="1" applyFill="1" applyBorder="1" applyAlignment="1">
      <alignment horizontal="left"/>
    </xf>
    <xf numFmtId="0" fontId="4" fillId="2" borderId="3" xfId="0" applyNumberFormat="1" applyFont="1" applyFill="1" applyBorder="1" applyAlignment="1">
      <alignment horizontal="left"/>
    </xf>
    <xf numFmtId="0" fontId="4" fillId="2" borderId="1" xfId="0" applyNumberFormat="1" applyFont="1" applyFill="1" applyBorder="1" applyAlignment="1">
      <alignment horizontal="left" vertical="top" wrapText="1"/>
    </xf>
    <xf numFmtId="0" fontId="4" fillId="2" borderId="2" xfId="0" applyNumberFormat="1" applyFont="1" applyFill="1" applyBorder="1" applyAlignment="1">
      <alignment horizontal="left" vertical="top" wrapText="1"/>
    </xf>
    <xf numFmtId="0" fontId="4" fillId="2" borderId="3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left" vertical="center" wrapText="1"/>
    </xf>
    <xf numFmtId="0" fontId="16" fillId="2" borderId="1" xfId="0" applyNumberFormat="1" applyFont="1" applyFill="1" applyBorder="1" applyAlignment="1">
      <alignment horizontal="left" vertical="top" wrapText="1"/>
    </xf>
    <xf numFmtId="0" fontId="11" fillId="2" borderId="1" xfId="0" applyNumberFormat="1" applyFont="1" applyFill="1" applyBorder="1" applyAlignment="1">
      <alignment horizontal="right"/>
    </xf>
    <xf numFmtId="0" fontId="11" fillId="2" borderId="3" xfId="0" applyNumberFormat="1" applyFont="1" applyFill="1" applyBorder="1" applyAlignment="1">
      <alignment horizontal="right"/>
    </xf>
    <xf numFmtId="0" fontId="4" fillId="2" borderId="15" xfId="0" applyNumberFormat="1" applyFont="1" applyFill="1" applyBorder="1" applyAlignment="1">
      <alignment horizontal="left" vertical="top" wrapText="1"/>
    </xf>
    <xf numFmtId="0" fontId="4" fillId="2" borderId="19" xfId="0" applyNumberFormat="1" applyFont="1" applyFill="1" applyBorder="1" applyAlignment="1">
      <alignment horizontal="left" vertical="top" wrapText="1"/>
    </xf>
    <xf numFmtId="0" fontId="4" fillId="2" borderId="17" xfId="0" applyNumberFormat="1" applyFont="1" applyFill="1" applyBorder="1" applyAlignment="1">
      <alignment horizontal="left" vertical="top" wrapText="1"/>
    </xf>
    <xf numFmtId="0" fontId="16" fillId="2" borderId="15" xfId="0" applyNumberFormat="1" applyFont="1" applyFill="1" applyBorder="1" applyAlignment="1">
      <alignment horizontal="left" vertical="top" wrapText="1"/>
    </xf>
    <xf numFmtId="0" fontId="16" fillId="2" borderId="1" xfId="0" applyNumberFormat="1" applyFont="1" applyFill="1" applyBorder="1" applyAlignment="1">
      <alignment horizontal="left"/>
    </xf>
    <xf numFmtId="0" fontId="18" fillId="2" borderId="1" xfId="0" applyNumberFormat="1" applyFont="1" applyFill="1" applyBorder="1" applyAlignment="1">
      <alignment horizontal="right"/>
    </xf>
    <xf numFmtId="49" fontId="4" fillId="2" borderId="11" xfId="0" applyNumberFormat="1" applyFont="1" applyFill="1" applyBorder="1" applyAlignment="1">
      <alignment vertical="center" wrapText="1"/>
    </xf>
    <xf numFmtId="0" fontId="2" fillId="0" borderId="14" xfId="0" applyNumberFormat="1" applyFont="1" applyBorder="1" applyAlignment="1">
      <alignment vertical="center" wrapText="1"/>
    </xf>
    <xf numFmtId="0" fontId="6" fillId="2" borderId="11" xfId="0" applyNumberFormat="1" applyFont="1" applyFill="1" applyBorder="1" applyAlignment="1">
      <alignment horizontal="left" vertical="center" wrapText="1"/>
    </xf>
    <xf numFmtId="0" fontId="6" fillId="2" borderId="12" xfId="0" applyNumberFormat="1" applyFont="1" applyFill="1" applyBorder="1" applyAlignment="1">
      <alignment horizontal="left" vertical="center" wrapText="1"/>
    </xf>
    <xf numFmtId="0" fontId="6" fillId="2" borderId="13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top" wrapText="1"/>
    </xf>
    <xf numFmtId="0" fontId="6" fillId="2" borderId="2" xfId="0" applyNumberFormat="1" applyFont="1" applyFill="1" applyBorder="1" applyAlignment="1">
      <alignment horizontal="left" vertical="top" wrapText="1"/>
    </xf>
    <xf numFmtId="0" fontId="6" fillId="2" borderId="3" xfId="0" applyNumberFormat="1" applyFont="1" applyFill="1" applyBorder="1" applyAlignment="1">
      <alignment horizontal="left" vertical="top" wrapText="1"/>
    </xf>
    <xf numFmtId="0" fontId="6" fillId="2" borderId="1" xfId="0" applyNumberFormat="1" applyFont="1" applyFill="1" applyBorder="1" applyAlignment="1">
      <alignment horizontal="left"/>
    </xf>
    <xf numFmtId="0" fontId="6" fillId="2" borderId="2" xfId="0" applyNumberFormat="1" applyFont="1" applyFill="1" applyBorder="1" applyAlignment="1">
      <alignment horizontal="left"/>
    </xf>
    <xf numFmtId="0" fontId="6" fillId="2" borderId="3" xfId="0" applyNumberFormat="1" applyFont="1" applyFill="1" applyBorder="1" applyAlignment="1">
      <alignment horizontal="left"/>
    </xf>
    <xf numFmtId="0" fontId="7" fillId="2" borderId="18" xfId="0" applyNumberFormat="1" applyFont="1" applyFill="1" applyBorder="1" applyAlignment="1">
      <alignment horizontal="left" vertical="top"/>
    </xf>
    <xf numFmtId="0" fontId="7" fillId="2" borderId="4" xfId="0" applyNumberFormat="1" applyFont="1" applyFill="1" applyBorder="1" applyAlignment="1">
      <alignment horizontal="left" vertical="top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 indent="3"/>
    </xf>
    <xf numFmtId="0" fontId="4" fillId="2" borderId="3" xfId="0" applyNumberFormat="1" applyFont="1" applyFill="1" applyBorder="1" applyAlignment="1">
      <alignment horizontal="left" vertical="center" wrapText="1" indent="3"/>
    </xf>
    <xf numFmtId="0" fontId="4" fillId="2" borderId="1" xfId="0" applyNumberFormat="1" applyFont="1" applyFill="1" applyBorder="1" applyAlignment="1">
      <alignment vertical="top" wrapText="1"/>
    </xf>
    <xf numFmtId="0" fontId="4" fillId="2" borderId="6" xfId="0" applyNumberFormat="1" applyFont="1" applyFill="1" applyBorder="1" applyAlignment="1">
      <alignment vertical="top" wrapText="1"/>
    </xf>
    <xf numFmtId="0" fontId="4" fillId="2" borderId="10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horizontal="justify" vertical="center" wrapText="1"/>
    </xf>
    <xf numFmtId="0" fontId="4" fillId="2" borderId="10" xfId="0" applyNumberFormat="1" applyFont="1" applyFill="1" applyBorder="1" applyAlignment="1">
      <alignment horizontal="justify" vertical="center" wrapText="1"/>
    </xf>
    <xf numFmtId="0" fontId="7" fillId="3" borderId="1" xfId="0" applyNumberFormat="1" applyFont="1" applyFill="1" applyBorder="1" applyAlignment="1">
      <alignment vertical="center" wrapText="1"/>
    </xf>
    <xf numFmtId="0" fontId="7" fillId="3" borderId="10" xfId="0" applyNumberFormat="1" applyFont="1" applyFill="1" applyBorder="1" applyAlignment="1">
      <alignment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7" fillId="3" borderId="10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vertical="center" wrapText="1"/>
    </xf>
    <xf numFmtId="0" fontId="4" fillId="3" borderId="10" xfId="0" applyNumberFormat="1" applyFont="1" applyFill="1" applyBorder="1" applyAlignment="1">
      <alignment vertical="center" wrapText="1"/>
    </xf>
    <xf numFmtId="0" fontId="4" fillId="2" borderId="6" xfId="0" applyNumberFormat="1" applyFont="1" applyFill="1" applyBorder="1" applyAlignment="1">
      <alignment horizontal="justify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Alignment="1">
      <alignment horizontal="right" wrapText="1"/>
    </xf>
    <xf numFmtId="0" fontId="5" fillId="2" borderId="0" xfId="0" applyNumberFormat="1" applyFont="1" applyFill="1" applyAlignment="1">
      <alignment horizontal="center" vertical="center"/>
    </xf>
    <xf numFmtId="0" fontId="6" fillId="2" borderId="0" xfId="0" applyNumberFormat="1" applyFont="1" applyFill="1" applyAlignment="1">
      <alignment horizontal="center"/>
    </xf>
    <xf numFmtId="0" fontId="6" fillId="2" borderId="0" xfId="0" applyNumberFormat="1" applyFont="1" applyFill="1" applyAlignment="1">
      <alignment horizontal="center" wrapText="1"/>
    </xf>
    <xf numFmtId="0" fontId="10" fillId="2" borderId="1" xfId="0" applyNumberFormat="1" applyFont="1" applyFill="1" applyBorder="1" applyAlignment="1">
      <alignment horizontal="right"/>
    </xf>
    <xf numFmtId="0" fontId="10" fillId="2" borderId="3" xfId="0" applyNumberFormat="1" applyFont="1" applyFill="1" applyBorder="1" applyAlignment="1">
      <alignment horizontal="right"/>
    </xf>
    <xf numFmtId="0" fontId="10" fillId="2" borderId="19" xfId="0" applyNumberFormat="1" applyFont="1" applyFill="1" applyBorder="1" applyAlignment="1">
      <alignment horizontal="right"/>
    </xf>
    <xf numFmtId="0" fontId="10" fillId="2" borderId="17" xfId="0" applyNumberFormat="1" applyFont="1" applyFill="1" applyBorder="1" applyAlignment="1">
      <alignment horizontal="right"/>
    </xf>
    <xf numFmtId="0" fontId="11" fillId="2" borderId="18" xfId="0" applyNumberFormat="1" applyFont="1" applyFill="1" applyBorder="1" applyAlignment="1">
      <alignment horizontal="right"/>
    </xf>
    <xf numFmtId="0" fontId="11" fillId="2" borderId="4" xfId="0" applyNumberFormat="1" applyFont="1" applyFill="1" applyBorder="1" applyAlignment="1">
      <alignment horizontal="right"/>
    </xf>
    <xf numFmtId="0" fontId="11" fillId="2" borderId="1" xfId="0" applyNumberFormat="1" applyFont="1" applyFill="1" applyBorder="1" applyAlignment="1">
      <alignment horizontal="right" vertical="top"/>
    </xf>
    <xf numFmtId="0" fontId="11" fillId="2" borderId="3" xfId="0" applyNumberFormat="1" applyFont="1" applyFill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6;&#1040;&#1052;&#1052;&#1067;,%20&#1055;&#1054;&#1057;&#1058;&#1040;&#1053;&#1054;&#1042;&#1051;&#1045;&#1053;&#1048;&#1071;/&#1054;&#1073;&#1077;&#1089;&#1087;&#1077;&#1095;&#1077;&#1085;&#1080;&#1077;%20&#1082;&#1072;&#1095;&#1077;&#1089;&#1090;-&#1084;&#1080;%20&#1091;&#1089;&#1083;-&#1084;&#1080;%20&#1090;&#1088;&#1072;&#1085;&#1089;&#1087;&#1086;&#1088;&#1090;-&#1081;%20&#1089;&#1080;&#1089;&#1090;&#1077;&#1084;&#1099;/2024/&#1076;&#1077;&#1082;&#1072;&#1073;&#1088;&#1100;/&#1055;&#1088;&#1080;&#1083;&#1086;&#1078;&#1077;&#1085;&#1080;&#1077;%20&#1080;&#1089;&#1087;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6;&#1040;&#1052;&#1052;&#1067;,%20&#1055;&#1054;&#1057;&#1058;&#1040;&#1053;&#1054;&#1042;&#1051;&#1045;&#1053;&#1048;&#1071;/&#1054;&#1073;&#1077;&#1089;&#1087;&#1077;&#1095;&#1077;&#1085;&#1080;&#1077;%20&#1082;&#1072;&#1095;&#1077;&#1089;&#1090;-&#1084;&#1080;%20&#1091;&#1089;&#1083;-&#1084;&#1080;%20&#1090;&#1088;&#1072;&#1085;&#1089;&#1087;&#1086;&#1088;&#1090;-&#1081;%20&#1089;&#1080;&#1089;&#1090;&#1077;&#1084;&#1099;/2024/&#1076;&#1077;&#1082;&#1072;&#1073;&#1088;&#1100;/&#1050;&#1086;&#1087;&#1080;&#1103;%20&#1057;&#1086;&#1074;&#1077;&#1090;%2025.12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27">
          <cell r="I27">
            <v>3138785.22</v>
          </cell>
        </row>
        <row r="78">
          <cell r="I78">
            <v>16165856.289999999</v>
          </cell>
        </row>
        <row r="112">
          <cell r="I112">
            <v>1165000</v>
          </cell>
        </row>
        <row r="127">
          <cell r="I127">
            <v>6135018.1600000001</v>
          </cell>
        </row>
        <row r="132">
          <cell r="I132">
            <v>239147.1</v>
          </cell>
        </row>
        <row r="148">
          <cell r="I148">
            <v>870000</v>
          </cell>
        </row>
        <row r="153">
          <cell r="M153" t="str">
            <v>Исполнение решения суда</v>
          </cell>
        </row>
        <row r="158">
          <cell r="I158">
            <v>1990856.8399999999</v>
          </cell>
        </row>
        <row r="163">
          <cell r="I163">
            <v>405640.46</v>
          </cell>
        </row>
        <row r="179">
          <cell r="I179">
            <v>17200</v>
          </cell>
        </row>
        <row r="183">
          <cell r="I183">
            <v>4408062.38</v>
          </cell>
        </row>
        <row r="209">
          <cell r="I209">
            <v>5000</v>
          </cell>
        </row>
        <row r="214">
          <cell r="I214">
            <v>6578212.6100000003</v>
          </cell>
        </row>
        <row r="219">
          <cell r="I219">
            <v>4816919.47</v>
          </cell>
        </row>
        <row r="234">
          <cell r="I234">
            <v>152875.46</v>
          </cell>
        </row>
        <row r="413">
          <cell r="M413" t="str">
            <v>Степень реализации  объекта  "Межпоселковый водопровод и водопроводные сооружения д.Первотаровка  Исилькульского муниципального района Омской области"</v>
          </cell>
        </row>
        <row r="438">
          <cell r="I438">
            <v>11023724.4</v>
          </cell>
        </row>
        <row r="499">
          <cell r="I499">
            <v>2707020</v>
          </cell>
        </row>
        <row r="555">
          <cell r="M555" t="str">
            <v xml:space="preserve">Количество установленных дорожных знаков на дорогах находящихся в собственности муниципального района  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"/>
    </sheetNames>
    <sheetDataSet>
      <sheetData sheetId="0">
        <row r="230">
          <cell r="W230">
            <v>4134979.56</v>
          </cell>
        </row>
        <row r="426">
          <cell r="T426">
            <v>37584</v>
          </cell>
        </row>
        <row r="478">
          <cell r="T478">
            <v>6201659.0999999996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9"/>
  <sheetViews>
    <sheetView tabSelected="1" view="pageBreakPreview" zoomScaleNormal="100" zoomScaleSheetLayoutView="100" workbookViewId="0">
      <selection activeCell="M52" sqref="M52"/>
    </sheetView>
  </sheetViews>
  <sheetFormatPr defaultColWidth="9.140625" defaultRowHeight="15" x14ac:dyDescent="0.25"/>
  <cols>
    <col min="1" max="1" width="3.85546875" customWidth="1"/>
    <col min="2" max="2" width="30.140625" customWidth="1"/>
    <col min="3" max="3" width="30.85546875" customWidth="1"/>
    <col min="4" max="4" width="6" style="34" customWidth="1"/>
    <col min="5" max="5" width="5.5703125" customWidth="1"/>
    <col min="6" max="6" width="7" customWidth="1"/>
    <col min="7" max="7" width="7.7109375" customWidth="1"/>
    <col min="8" max="8" width="14.5703125" style="41" customWidth="1"/>
    <col min="9" max="9" width="12.5703125" style="42" customWidth="1"/>
    <col min="10" max="10" width="11.5703125" style="42" customWidth="1"/>
    <col min="11" max="11" width="12" customWidth="1"/>
    <col min="12" max="12" width="9.28515625" customWidth="1"/>
    <col min="13" max="13" width="6.85546875" customWidth="1"/>
    <col min="14" max="14" width="14.7109375" customWidth="1"/>
  </cols>
  <sheetData>
    <row r="1" spans="1:28" ht="39" customHeight="1" x14ac:dyDescent="0.25">
      <c r="A1" s="1"/>
      <c r="B1" s="1"/>
      <c r="C1" s="1"/>
      <c r="D1" s="30"/>
      <c r="E1" s="1"/>
      <c r="F1" s="1"/>
      <c r="G1" s="1"/>
      <c r="J1" s="119" t="s">
        <v>89</v>
      </c>
      <c r="K1" s="119"/>
      <c r="L1" s="119"/>
      <c r="M1" s="119"/>
      <c r="N1" s="119"/>
    </row>
    <row r="2" spans="1:28" ht="12" customHeight="1" x14ac:dyDescent="0.25">
      <c r="A2" s="1"/>
      <c r="B2" s="1"/>
      <c r="C2" s="120" t="s">
        <v>0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"/>
    </row>
    <row r="3" spans="1:28" ht="38.25" customHeight="1" x14ac:dyDescent="0.25">
      <c r="A3" s="1"/>
      <c r="B3" s="1"/>
      <c r="C3" s="122" t="s">
        <v>90</v>
      </c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"/>
    </row>
    <row r="4" spans="1:28" ht="13.5" customHeight="1" x14ac:dyDescent="0.25">
      <c r="A4" s="1"/>
      <c r="B4" s="121" t="s">
        <v>1</v>
      </c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"/>
    </row>
    <row r="5" spans="1:28" ht="39" customHeight="1" x14ac:dyDescent="0.25">
      <c r="A5" s="103" t="s">
        <v>2</v>
      </c>
      <c r="B5" s="95" t="s">
        <v>3</v>
      </c>
      <c r="C5" s="95" t="s">
        <v>4</v>
      </c>
      <c r="D5" s="112"/>
      <c r="E5" s="112"/>
      <c r="F5" s="113"/>
      <c r="G5" s="95" t="s">
        <v>5</v>
      </c>
      <c r="H5" s="95" t="s">
        <v>6</v>
      </c>
      <c r="I5" s="114"/>
      <c r="J5" s="114"/>
      <c r="K5" s="115"/>
      <c r="L5" s="95" t="s">
        <v>7</v>
      </c>
      <c r="M5" s="95" t="s">
        <v>8</v>
      </c>
      <c r="N5" s="95" t="s">
        <v>9</v>
      </c>
    </row>
    <row r="6" spans="1:28" ht="15.75" customHeight="1" x14ac:dyDescent="0.25">
      <c r="A6" s="111"/>
      <c r="B6" s="96"/>
      <c r="C6" s="103" t="s">
        <v>10</v>
      </c>
      <c r="D6" s="100" t="s">
        <v>11</v>
      </c>
      <c r="E6" s="98" t="s">
        <v>12</v>
      </c>
      <c r="F6" s="99"/>
      <c r="G6" s="96"/>
      <c r="H6" s="116"/>
      <c r="I6" s="117"/>
      <c r="J6" s="117"/>
      <c r="K6" s="118"/>
      <c r="L6" s="96"/>
      <c r="M6" s="96"/>
      <c r="N6" s="96"/>
    </row>
    <row r="7" spans="1:28" ht="22.5" customHeight="1" x14ac:dyDescent="0.25">
      <c r="A7" s="111"/>
      <c r="B7" s="96"/>
      <c r="C7" s="111"/>
      <c r="D7" s="101"/>
      <c r="E7" s="95" t="s">
        <v>13</v>
      </c>
      <c r="F7" s="95" t="s">
        <v>14</v>
      </c>
      <c r="G7" s="96"/>
      <c r="H7" s="109" t="s">
        <v>13</v>
      </c>
      <c r="I7" s="107" t="s">
        <v>15</v>
      </c>
      <c r="J7" s="105" t="s">
        <v>16</v>
      </c>
      <c r="K7" s="103" t="s">
        <v>17</v>
      </c>
      <c r="L7" s="96"/>
      <c r="M7" s="96"/>
      <c r="N7" s="96"/>
    </row>
    <row r="8" spans="1:28" ht="56.25" customHeight="1" x14ac:dyDescent="0.25">
      <c r="A8" s="104"/>
      <c r="B8" s="97"/>
      <c r="C8" s="104"/>
      <c r="D8" s="102"/>
      <c r="E8" s="97"/>
      <c r="F8" s="97"/>
      <c r="G8" s="97"/>
      <c r="H8" s="110"/>
      <c r="I8" s="108"/>
      <c r="J8" s="106"/>
      <c r="K8" s="104"/>
      <c r="L8" s="97"/>
      <c r="M8" s="97"/>
      <c r="N8" s="97"/>
    </row>
    <row r="9" spans="1:28" ht="13.5" customHeight="1" x14ac:dyDescent="0.25">
      <c r="A9" s="2">
        <v>1</v>
      </c>
      <c r="B9" s="2">
        <v>2</v>
      </c>
      <c r="C9" s="2">
        <v>3</v>
      </c>
      <c r="D9" s="23">
        <v>4</v>
      </c>
      <c r="E9" s="2">
        <v>5</v>
      </c>
      <c r="F9" s="2">
        <v>6</v>
      </c>
      <c r="G9" s="2">
        <v>7</v>
      </c>
      <c r="H9" s="43">
        <v>8</v>
      </c>
      <c r="I9" s="44">
        <v>9</v>
      </c>
      <c r="J9" s="44">
        <v>10</v>
      </c>
      <c r="K9" s="2">
        <v>11</v>
      </c>
      <c r="L9" s="2">
        <v>12</v>
      </c>
      <c r="M9" s="2">
        <v>13</v>
      </c>
      <c r="N9" s="2">
        <v>14</v>
      </c>
    </row>
    <row r="10" spans="1:28" x14ac:dyDescent="0.25">
      <c r="A10" s="84" t="s">
        <v>18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6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28" x14ac:dyDescent="0.25">
      <c r="A11" s="87" t="s">
        <v>19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9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28" ht="14.25" customHeight="1" x14ac:dyDescent="0.25">
      <c r="A12" s="90" t="s">
        <v>20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2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ht="61.15" customHeight="1" x14ac:dyDescent="0.25">
      <c r="A13" s="5" t="s">
        <v>21</v>
      </c>
      <c r="B13" s="6" t="s">
        <v>22</v>
      </c>
      <c r="C13" s="7" t="s">
        <v>23</v>
      </c>
      <c r="D13" s="35" t="s">
        <v>24</v>
      </c>
      <c r="E13" s="8">
        <v>100</v>
      </c>
      <c r="F13" s="8">
        <v>100</v>
      </c>
      <c r="G13" s="8">
        <f>IF(E13&gt;F13, F13/E13, 1)</f>
        <v>1</v>
      </c>
      <c r="H13" s="45">
        <f>[1]Лист1!$I$27</f>
        <v>3138785.22</v>
      </c>
      <c r="I13" s="46">
        <v>0</v>
      </c>
      <c r="J13" s="47">
        <v>2075258.94</v>
      </c>
      <c r="K13" s="9">
        <v>0</v>
      </c>
      <c r="L13" s="10">
        <f>(J13-I13+K13)/(H13-I13)</f>
        <v>0.66116627757027602</v>
      </c>
      <c r="M13" s="11">
        <v>1</v>
      </c>
      <c r="N13" s="8">
        <f>SUM(G13*100)</f>
        <v>100</v>
      </c>
    </row>
    <row r="14" spans="1:28" ht="13.5" customHeight="1" x14ac:dyDescent="0.25">
      <c r="A14" s="12"/>
      <c r="B14" s="126" t="s">
        <v>25</v>
      </c>
      <c r="C14" s="124"/>
      <c r="D14" s="31">
        <f>AVERAGE(N13)</f>
        <v>100</v>
      </c>
      <c r="E14" s="14"/>
      <c r="F14" s="14"/>
      <c r="G14" s="14"/>
      <c r="H14" s="27"/>
      <c r="I14" s="48"/>
      <c r="J14" s="48"/>
      <c r="K14" s="14"/>
      <c r="L14" s="14"/>
      <c r="M14" s="14"/>
      <c r="N14" s="14"/>
    </row>
    <row r="15" spans="1:28" ht="13.5" customHeight="1" x14ac:dyDescent="0.25">
      <c r="A15" s="93" t="s">
        <v>26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</row>
    <row r="16" spans="1:28" ht="52.5" customHeight="1" x14ac:dyDescent="0.25">
      <c r="A16" s="15" t="s">
        <v>27</v>
      </c>
      <c r="B16" s="6" t="s">
        <v>28</v>
      </c>
      <c r="C16" s="7" t="s">
        <v>29</v>
      </c>
      <c r="D16" s="36" t="s">
        <v>24</v>
      </c>
      <c r="E16" s="14">
        <v>100</v>
      </c>
      <c r="F16" s="14">
        <v>100</v>
      </c>
      <c r="G16" s="14">
        <f>IF(E16&gt;F16, F16/E16, 1)</f>
        <v>1</v>
      </c>
      <c r="H16" s="49">
        <f>[1]Лист1!$I$78</f>
        <v>16165856.289999999</v>
      </c>
      <c r="I16" s="50">
        <v>0</v>
      </c>
      <c r="J16" s="51">
        <v>16017510.130000001</v>
      </c>
      <c r="K16" s="9">
        <v>0</v>
      </c>
      <c r="L16" s="13">
        <f>(J16-I16+K16)/(H16-I16)</f>
        <v>0.99082348888058824</v>
      </c>
      <c r="M16" s="16">
        <f>SUM(G16/L16)</f>
        <v>1.0092614993713755</v>
      </c>
      <c r="N16" s="14">
        <f>SUM(G16*100)</f>
        <v>100</v>
      </c>
    </row>
    <row r="17" spans="1:15" ht="13.5" customHeight="1" x14ac:dyDescent="0.25">
      <c r="A17" s="15"/>
      <c r="B17" s="129" t="s">
        <v>30</v>
      </c>
      <c r="C17" s="130"/>
      <c r="D17" s="32">
        <f xml:space="preserve"> AVERAGE(N16)</f>
        <v>100</v>
      </c>
      <c r="E17" s="14"/>
      <c r="F17" s="14"/>
      <c r="G17" s="14"/>
      <c r="H17" s="27"/>
      <c r="I17" s="48"/>
      <c r="J17" s="48"/>
      <c r="K17" s="14"/>
      <c r="L17" s="14"/>
      <c r="M17" s="14"/>
      <c r="N17" s="14"/>
    </row>
    <row r="18" spans="1:15" ht="14.25" customHeight="1" x14ac:dyDescent="0.25">
      <c r="A18" s="15"/>
      <c r="B18" s="123" t="s">
        <v>31</v>
      </c>
      <c r="C18" s="124"/>
      <c r="D18" s="31">
        <f>(D14+D17)/2</f>
        <v>100</v>
      </c>
      <c r="E18" s="14"/>
      <c r="F18" s="14"/>
      <c r="G18" s="14"/>
      <c r="H18" s="27"/>
      <c r="I18" s="48"/>
      <c r="J18" s="48"/>
      <c r="K18" s="9">
        <f>K13+K16</f>
        <v>0</v>
      </c>
      <c r="L18" s="14"/>
      <c r="M18" s="14"/>
      <c r="N18" s="14"/>
      <c r="O18" s="17"/>
    </row>
    <row r="19" spans="1:15" ht="13.5" customHeight="1" x14ac:dyDescent="0.25">
      <c r="A19" s="67" t="s">
        <v>32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9"/>
      <c r="O19" s="17"/>
    </row>
    <row r="20" spans="1:15" ht="25.5" customHeight="1" x14ac:dyDescent="0.25">
      <c r="A20" s="67" t="s">
        <v>33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9"/>
      <c r="O20" s="17"/>
    </row>
    <row r="21" spans="1:15" ht="27" customHeight="1" x14ac:dyDescent="0.25">
      <c r="A21" s="67" t="s">
        <v>34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9"/>
      <c r="O21" s="17"/>
    </row>
    <row r="22" spans="1:15" ht="48" customHeight="1" x14ac:dyDescent="0.25">
      <c r="A22" s="15" t="s">
        <v>21</v>
      </c>
      <c r="B22" s="19" t="s">
        <v>35</v>
      </c>
      <c r="C22" s="19" t="s">
        <v>36</v>
      </c>
      <c r="D22" s="32" t="s">
        <v>37</v>
      </c>
      <c r="E22" s="14">
        <v>1</v>
      </c>
      <c r="F22" s="14">
        <v>1</v>
      </c>
      <c r="G22" s="8">
        <f>IF(E22&gt;F22, F22/E22, 1)</f>
        <v>1</v>
      </c>
      <c r="H22" s="51">
        <v>5000</v>
      </c>
      <c r="I22" s="48">
        <v>0</v>
      </c>
      <c r="J22" s="51">
        <v>5000</v>
      </c>
      <c r="K22" s="9">
        <v>0</v>
      </c>
      <c r="L22" s="20">
        <f>(J22-I22+K22)/(H22-I22)</f>
        <v>1</v>
      </c>
      <c r="M22" s="16">
        <f>SUM(G22/L22)</f>
        <v>1</v>
      </c>
      <c r="N22" s="14">
        <f>SUM(G22*100)</f>
        <v>100</v>
      </c>
      <c r="O22" s="17"/>
    </row>
    <row r="23" spans="1:15" ht="110.25" customHeight="1" x14ac:dyDescent="0.25">
      <c r="A23" s="15" t="s">
        <v>38</v>
      </c>
      <c r="B23" s="18" t="s">
        <v>39</v>
      </c>
      <c r="C23" s="19" t="s">
        <v>40</v>
      </c>
      <c r="D23" s="32" t="s">
        <v>37</v>
      </c>
      <c r="E23" s="14">
        <v>1</v>
      </c>
      <c r="F23" s="14">
        <v>1</v>
      </c>
      <c r="G23" s="8">
        <f>IF(E23&gt;F23, F23/E23, 1)</f>
        <v>1</v>
      </c>
      <c r="H23" s="51">
        <f>[1]Лист1!$I$112</f>
        <v>1165000</v>
      </c>
      <c r="I23" s="48">
        <v>0</v>
      </c>
      <c r="J23" s="51">
        <f>[1]Лист1!$I$112</f>
        <v>1165000</v>
      </c>
      <c r="K23" s="9">
        <f>H23-J23</f>
        <v>0</v>
      </c>
      <c r="L23" s="10">
        <f>(J23-I23+K23)/(H23-I23)</f>
        <v>1</v>
      </c>
      <c r="M23" s="14">
        <f>SUM(G23/L23)</f>
        <v>1</v>
      </c>
      <c r="N23" s="14">
        <f>SUM(G23*100)</f>
        <v>100</v>
      </c>
      <c r="O23" s="17"/>
    </row>
    <row r="24" spans="1:15" ht="134.25" customHeight="1" x14ac:dyDescent="0.25">
      <c r="A24" s="15" t="s">
        <v>41</v>
      </c>
      <c r="B24" s="21" t="s">
        <v>42</v>
      </c>
      <c r="C24" s="19" t="s">
        <v>43</v>
      </c>
      <c r="D24" s="32" t="s">
        <v>37</v>
      </c>
      <c r="E24" s="14">
        <v>3</v>
      </c>
      <c r="F24" s="14">
        <v>3</v>
      </c>
      <c r="G24" s="8">
        <f>IF(E24&gt;F24, F24/E24, 1)</f>
        <v>1</v>
      </c>
      <c r="H24" s="51">
        <f>[1]Лист1!$I$127</f>
        <v>6135018.1600000001</v>
      </c>
      <c r="I24" s="48">
        <v>0</v>
      </c>
      <c r="J24" s="51">
        <f>[1]Лист1!$I$127</f>
        <v>6135018.1600000001</v>
      </c>
      <c r="K24" s="9">
        <f>H24-J24</f>
        <v>0</v>
      </c>
      <c r="L24" s="10">
        <f>(J24-I24+K24)/(H24-I24)</f>
        <v>1</v>
      </c>
      <c r="M24" s="14">
        <f>SUM(G24/L24)</f>
        <v>1</v>
      </c>
      <c r="N24" s="14">
        <f>SUM(G24*100)</f>
        <v>100</v>
      </c>
      <c r="O24" s="17"/>
    </row>
    <row r="25" spans="1:15" ht="184.5" customHeight="1" x14ac:dyDescent="0.25">
      <c r="A25" s="37" t="s">
        <v>107</v>
      </c>
      <c r="B25" s="21" t="s">
        <v>110</v>
      </c>
      <c r="C25" s="29" t="s">
        <v>108</v>
      </c>
      <c r="D25" s="32" t="s">
        <v>37</v>
      </c>
      <c r="E25" s="14">
        <v>1</v>
      </c>
      <c r="F25" s="14">
        <v>1</v>
      </c>
      <c r="G25" s="8">
        <f>IF(E25&gt;F25, F25/E25, 1)</f>
        <v>1</v>
      </c>
      <c r="H25" s="51">
        <f>[1]Лист1!$I$132</f>
        <v>239147.1</v>
      </c>
      <c r="I25" s="48">
        <v>0</v>
      </c>
      <c r="J25" s="51">
        <f>[1]Лист1!$I$132</f>
        <v>239147.1</v>
      </c>
      <c r="K25" s="9">
        <f>H25-J25</f>
        <v>0</v>
      </c>
      <c r="L25" s="10">
        <f>(J25-I25+K25)/(H25-I25)</f>
        <v>1</v>
      </c>
      <c r="M25" s="14">
        <f>SUM(G25/L25)</f>
        <v>1</v>
      </c>
      <c r="N25" s="14">
        <f>SUM(G25*100)</f>
        <v>100</v>
      </c>
      <c r="O25" s="17"/>
    </row>
    <row r="26" spans="1:15" x14ac:dyDescent="0.25">
      <c r="A26" s="14"/>
      <c r="B26" s="74" t="s">
        <v>44</v>
      </c>
      <c r="C26" s="75"/>
      <c r="D26" s="32">
        <f>AVERAGE(N22:N24)</f>
        <v>100</v>
      </c>
      <c r="E26" s="14"/>
      <c r="F26" s="14"/>
      <c r="G26" s="14"/>
      <c r="H26" s="27"/>
      <c r="I26" s="48"/>
      <c r="J26" s="48"/>
      <c r="K26" s="9">
        <f>K22+K23+K24</f>
        <v>0</v>
      </c>
      <c r="L26" s="14"/>
      <c r="M26" s="14"/>
      <c r="N26" s="14"/>
      <c r="O26" s="17"/>
    </row>
    <row r="27" spans="1:15" ht="15.75" customHeight="1" x14ac:dyDescent="0.25">
      <c r="A27" s="67" t="s">
        <v>45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9"/>
      <c r="O27" s="17"/>
    </row>
    <row r="28" spans="1:15" ht="15.75" customHeight="1" x14ac:dyDescent="0.25">
      <c r="A28" s="64" t="s">
        <v>46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6"/>
      <c r="O28" s="17"/>
    </row>
    <row r="29" spans="1:15" ht="75.75" customHeight="1" x14ac:dyDescent="0.25">
      <c r="A29" s="15" t="s">
        <v>47</v>
      </c>
      <c r="B29" s="21" t="s">
        <v>48</v>
      </c>
      <c r="C29" s="19" t="s">
        <v>49</v>
      </c>
      <c r="D29" s="32" t="s">
        <v>37</v>
      </c>
      <c r="E29" s="14">
        <v>1</v>
      </c>
      <c r="F29" s="14">
        <v>1</v>
      </c>
      <c r="G29" s="14">
        <f t="shared" ref="G29:G34" si="0">IF(E29&gt;F29, F29/E29, 1)</f>
        <v>1</v>
      </c>
      <c r="H29" s="51">
        <f>[1]Лист1!$I$148</f>
        <v>870000</v>
      </c>
      <c r="I29" s="48">
        <v>0</v>
      </c>
      <c r="J29" s="51">
        <v>870000</v>
      </c>
      <c r="K29" s="9">
        <f>H29-J29</f>
        <v>0</v>
      </c>
      <c r="L29" s="10">
        <f t="shared" ref="L29:L33" si="1">(J29-I29+K29)/(H29-I29)</f>
        <v>1</v>
      </c>
      <c r="M29" s="14">
        <f t="shared" ref="M29:M34" si="2">SUM(G29/L29)</f>
        <v>1</v>
      </c>
      <c r="N29" s="14">
        <f t="shared" ref="N29:N34" si="3">SUM(G29*100)</f>
        <v>100</v>
      </c>
      <c r="O29" s="17"/>
    </row>
    <row r="30" spans="1:15" ht="52.5" customHeight="1" x14ac:dyDescent="0.25">
      <c r="A30" s="15" t="s">
        <v>50</v>
      </c>
      <c r="B30" s="38" t="s">
        <v>109</v>
      </c>
      <c r="C30" s="19" t="str">
        <f>[1]Лист1!$M$153</f>
        <v>Исполнение решения суда</v>
      </c>
      <c r="D30" s="32" t="s">
        <v>37</v>
      </c>
      <c r="E30" s="14">
        <v>1</v>
      </c>
      <c r="F30" s="14">
        <v>1</v>
      </c>
      <c r="G30" s="14">
        <f t="shared" si="0"/>
        <v>1</v>
      </c>
      <c r="H30" s="51">
        <v>200000</v>
      </c>
      <c r="I30" s="48">
        <v>0</v>
      </c>
      <c r="J30" s="51">
        <v>200000</v>
      </c>
      <c r="K30" s="9">
        <f>H30-J30</f>
        <v>0</v>
      </c>
      <c r="L30" s="10">
        <f t="shared" si="1"/>
        <v>1</v>
      </c>
      <c r="M30" s="14">
        <f t="shared" si="2"/>
        <v>1</v>
      </c>
      <c r="N30" s="14">
        <f t="shared" si="3"/>
        <v>100</v>
      </c>
      <c r="O30" s="17"/>
    </row>
    <row r="31" spans="1:15" ht="36.75" x14ac:dyDescent="0.25">
      <c r="A31" s="37" t="s">
        <v>53</v>
      </c>
      <c r="B31" s="21" t="s">
        <v>51</v>
      </c>
      <c r="C31" s="19" t="s">
        <v>52</v>
      </c>
      <c r="D31" s="32" t="s">
        <v>37</v>
      </c>
      <c r="E31" s="14">
        <v>120</v>
      </c>
      <c r="F31" s="14">
        <v>120</v>
      </c>
      <c r="G31" s="14">
        <f t="shared" si="0"/>
        <v>1</v>
      </c>
      <c r="H31" s="51">
        <f>[1]Лист1!$I$158</f>
        <v>1990856.8399999999</v>
      </c>
      <c r="I31" s="48">
        <v>0</v>
      </c>
      <c r="J31" s="51">
        <v>1990856.84</v>
      </c>
      <c r="K31" s="9">
        <f>H31-J31</f>
        <v>0</v>
      </c>
      <c r="L31" s="10">
        <f t="shared" si="1"/>
        <v>1.0000000000000002</v>
      </c>
      <c r="M31" s="14">
        <f t="shared" si="2"/>
        <v>0.99999999999999978</v>
      </c>
      <c r="N31" s="14">
        <f t="shared" si="3"/>
        <v>100</v>
      </c>
      <c r="O31" s="17"/>
    </row>
    <row r="32" spans="1:15" ht="48.75" x14ac:dyDescent="0.25">
      <c r="A32" s="37" t="s">
        <v>56</v>
      </c>
      <c r="B32" s="21" t="s">
        <v>54</v>
      </c>
      <c r="C32" s="19" t="s">
        <v>55</v>
      </c>
      <c r="D32" s="32" t="s">
        <v>37</v>
      </c>
      <c r="E32" s="14">
        <v>2</v>
      </c>
      <c r="F32" s="14">
        <v>2</v>
      </c>
      <c r="G32" s="14">
        <f t="shared" si="0"/>
        <v>1</v>
      </c>
      <c r="H32" s="51">
        <f>[1]Лист1!$I$163</f>
        <v>405640.46</v>
      </c>
      <c r="I32" s="48">
        <v>0</v>
      </c>
      <c r="J32" s="51">
        <f>[1]Лист1!$I$163</f>
        <v>405640.46</v>
      </c>
      <c r="K32" s="9">
        <f>H32-J32</f>
        <v>0</v>
      </c>
      <c r="L32" s="10">
        <f t="shared" si="1"/>
        <v>1</v>
      </c>
      <c r="M32" s="14">
        <f t="shared" si="2"/>
        <v>1</v>
      </c>
      <c r="N32" s="14">
        <f t="shared" si="3"/>
        <v>100</v>
      </c>
      <c r="O32" s="17"/>
    </row>
    <row r="33" spans="1:15" ht="63" customHeight="1" x14ac:dyDescent="0.25">
      <c r="A33" s="37" t="s">
        <v>91</v>
      </c>
      <c r="B33" s="38" t="s">
        <v>57</v>
      </c>
      <c r="C33" s="63" t="s">
        <v>114</v>
      </c>
      <c r="D33" s="32" t="s">
        <v>37</v>
      </c>
      <c r="E33" s="14">
        <v>13</v>
      </c>
      <c r="F33" s="14">
        <v>13</v>
      </c>
      <c r="G33" s="14">
        <f t="shared" si="0"/>
        <v>1</v>
      </c>
      <c r="H33" s="51">
        <f>[1]Лист1!$I$179</f>
        <v>17200</v>
      </c>
      <c r="I33" s="48">
        <v>0</v>
      </c>
      <c r="J33" s="51">
        <v>17200</v>
      </c>
      <c r="K33" s="9">
        <v>0</v>
      </c>
      <c r="L33" s="22">
        <f t="shared" si="1"/>
        <v>1</v>
      </c>
      <c r="M33" s="16">
        <f t="shared" si="2"/>
        <v>1</v>
      </c>
      <c r="N33" s="14">
        <f t="shared" si="3"/>
        <v>100</v>
      </c>
      <c r="O33" s="17"/>
    </row>
    <row r="34" spans="1:15" ht="48" x14ac:dyDescent="0.25">
      <c r="A34" s="37" t="s">
        <v>92</v>
      </c>
      <c r="B34" s="38" t="s">
        <v>93</v>
      </c>
      <c r="C34" s="19" t="s">
        <v>58</v>
      </c>
      <c r="D34" s="32" t="s">
        <v>37</v>
      </c>
      <c r="E34" s="14">
        <v>3</v>
      </c>
      <c r="F34" s="14">
        <v>3</v>
      </c>
      <c r="G34" s="14">
        <f t="shared" si="0"/>
        <v>1</v>
      </c>
      <c r="H34" s="51">
        <f>[1]Лист1!$I$183</f>
        <v>4408062.38</v>
      </c>
      <c r="I34" s="48">
        <v>0</v>
      </c>
      <c r="J34" s="51">
        <f>[2]Результат!$W$230</f>
        <v>4134979.56</v>
      </c>
      <c r="K34" s="9">
        <v>0</v>
      </c>
      <c r="L34" s="10">
        <f>J34/H34</f>
        <v>0.93804923876780533</v>
      </c>
      <c r="M34" s="16">
        <f t="shared" si="2"/>
        <v>1.0660421208950304</v>
      </c>
      <c r="N34" s="14">
        <f t="shared" si="3"/>
        <v>100</v>
      </c>
      <c r="O34" s="17"/>
    </row>
    <row r="35" spans="1:15" x14ac:dyDescent="0.25">
      <c r="A35" s="14"/>
      <c r="B35" s="74" t="s">
        <v>59</v>
      </c>
      <c r="C35" s="75"/>
      <c r="D35" s="32">
        <f>AVERAGE(N29:N33)</f>
        <v>100</v>
      </c>
      <c r="E35" s="14"/>
      <c r="F35" s="14"/>
      <c r="G35" s="14"/>
      <c r="H35" s="27"/>
      <c r="I35" s="48"/>
      <c r="J35" s="48"/>
      <c r="K35" s="9">
        <f>K29+K31+K32+K33+K34</f>
        <v>0</v>
      </c>
      <c r="L35" s="14"/>
      <c r="M35" s="14"/>
      <c r="N35" s="14"/>
      <c r="O35" s="17"/>
    </row>
    <row r="36" spans="1:15" ht="29.25" customHeight="1" x14ac:dyDescent="0.25">
      <c r="A36" s="67" t="s">
        <v>60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9"/>
      <c r="O36" s="17"/>
    </row>
    <row r="37" spans="1:15" ht="14.25" customHeight="1" x14ac:dyDescent="0.25">
      <c r="A37" s="64" t="s">
        <v>61</v>
      </c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6"/>
      <c r="O37" s="17"/>
    </row>
    <row r="38" spans="1:15" s="59" customFormat="1" ht="26.25" customHeight="1" x14ac:dyDescent="0.25">
      <c r="A38" s="15" t="s">
        <v>27</v>
      </c>
      <c r="B38" s="21" t="s">
        <v>111</v>
      </c>
      <c r="C38" s="58" t="s">
        <v>112</v>
      </c>
      <c r="D38" s="32" t="s">
        <v>37</v>
      </c>
      <c r="E38" s="14">
        <v>1</v>
      </c>
      <c r="F38" s="14">
        <v>1</v>
      </c>
      <c r="G38" s="14">
        <f t="shared" ref="G38" si="4">IF(E38&gt;F38, F38/E38, 1)</f>
        <v>1</v>
      </c>
      <c r="H38" s="39">
        <f>[1]Лист1!$I$209</f>
        <v>5000</v>
      </c>
      <c r="I38" s="48">
        <v>0</v>
      </c>
      <c r="J38" s="39">
        <f>$H$38</f>
        <v>5000</v>
      </c>
      <c r="K38" s="9">
        <f>H38-J38</f>
        <v>0</v>
      </c>
      <c r="L38" s="10">
        <f>J38/H38</f>
        <v>1</v>
      </c>
      <c r="M38" s="14">
        <f t="shared" ref="M38" si="5">SUM(G38/L38)</f>
        <v>1</v>
      </c>
      <c r="N38" s="14">
        <f t="shared" ref="N38" si="6">SUM(G38*100)</f>
        <v>100</v>
      </c>
      <c r="O38" s="17"/>
    </row>
    <row r="39" spans="1:15" ht="25.5" customHeight="1" x14ac:dyDescent="0.25">
      <c r="A39" s="15" t="s">
        <v>62</v>
      </c>
      <c r="B39" s="21" t="s">
        <v>63</v>
      </c>
      <c r="C39" s="19" t="s">
        <v>64</v>
      </c>
      <c r="D39" s="32" t="s">
        <v>24</v>
      </c>
      <c r="E39" s="14">
        <v>100</v>
      </c>
      <c r="F39" s="14">
        <v>100</v>
      </c>
      <c r="G39" s="14">
        <f t="shared" ref="G39:G43" si="7">IF(E39&gt;F39, F39/E39, 1)</f>
        <v>1</v>
      </c>
      <c r="H39" s="52">
        <f>[1]Лист1!$I$214</f>
        <v>6578212.6100000003</v>
      </c>
      <c r="I39" s="52">
        <v>0</v>
      </c>
      <c r="J39" s="52">
        <f>[2]Результат!$T$478</f>
        <v>6201659.0999999996</v>
      </c>
      <c r="K39" s="9">
        <v>0</v>
      </c>
      <c r="L39" s="10">
        <f>J39/H39</f>
        <v>0.94275747344687899</v>
      </c>
      <c r="M39" s="16">
        <f t="shared" ref="M39:M43" si="8">SUM(G39/L39)</f>
        <v>1.0607181891052349</v>
      </c>
      <c r="N39" s="14">
        <f t="shared" ref="N39:N43" si="9">SUM(G39*100)</f>
        <v>100</v>
      </c>
      <c r="O39" s="17"/>
    </row>
    <row r="40" spans="1:15" ht="59.25" customHeight="1" x14ac:dyDescent="0.25">
      <c r="A40" s="15" t="s">
        <v>65</v>
      </c>
      <c r="B40" s="21" t="s">
        <v>66</v>
      </c>
      <c r="C40" s="19" t="s">
        <v>67</v>
      </c>
      <c r="D40" s="32" t="s">
        <v>37</v>
      </c>
      <c r="E40" s="14">
        <v>6</v>
      </c>
      <c r="F40" s="14">
        <v>6</v>
      </c>
      <c r="G40" s="14">
        <f t="shared" si="7"/>
        <v>1</v>
      </c>
      <c r="H40" s="39">
        <f>[1]Лист1!$I$219</f>
        <v>4816919.47</v>
      </c>
      <c r="I40" s="48">
        <v>0</v>
      </c>
      <c r="J40" s="39">
        <f>$H$40</f>
        <v>4816919.47</v>
      </c>
      <c r="K40" s="9">
        <f t="shared" ref="K40:K43" si="10">H40-J40</f>
        <v>0</v>
      </c>
      <c r="L40" s="10">
        <f>J40/H40</f>
        <v>1</v>
      </c>
      <c r="M40" s="14">
        <f t="shared" si="8"/>
        <v>1</v>
      </c>
      <c r="N40" s="14">
        <f t="shared" si="9"/>
        <v>100</v>
      </c>
      <c r="O40" s="17"/>
    </row>
    <row r="41" spans="1:15" ht="51" customHeight="1" x14ac:dyDescent="0.25">
      <c r="A41" s="15" t="s">
        <v>68</v>
      </c>
      <c r="B41" s="38" t="s">
        <v>94</v>
      </c>
      <c r="C41" s="57" t="s">
        <v>95</v>
      </c>
      <c r="D41" s="32" t="s">
        <v>24</v>
      </c>
      <c r="E41" s="14">
        <v>100</v>
      </c>
      <c r="F41" s="14">
        <v>100</v>
      </c>
      <c r="G41" s="14">
        <f t="shared" si="7"/>
        <v>1</v>
      </c>
      <c r="H41" s="52">
        <v>600000</v>
      </c>
      <c r="I41" s="48">
        <v>0</v>
      </c>
      <c r="J41" s="52">
        <v>600000</v>
      </c>
      <c r="K41" s="9">
        <f t="shared" si="10"/>
        <v>0</v>
      </c>
      <c r="L41" s="10">
        <f>J41/H41</f>
        <v>1</v>
      </c>
      <c r="M41" s="14">
        <f t="shared" si="8"/>
        <v>1</v>
      </c>
      <c r="N41" s="14">
        <f t="shared" si="9"/>
        <v>100</v>
      </c>
      <c r="O41" s="17"/>
    </row>
    <row r="42" spans="1:15" ht="51" customHeight="1" x14ac:dyDescent="0.25">
      <c r="A42" s="15" t="s">
        <v>69</v>
      </c>
      <c r="B42" s="21" t="s">
        <v>96</v>
      </c>
      <c r="C42" s="57" t="s">
        <v>98</v>
      </c>
      <c r="D42" s="32" t="s">
        <v>37</v>
      </c>
      <c r="E42" s="14">
        <v>1</v>
      </c>
      <c r="F42" s="14">
        <v>1</v>
      </c>
      <c r="G42" s="14">
        <f t="shared" si="7"/>
        <v>1</v>
      </c>
      <c r="H42" s="39">
        <f>[1]Лист1!$I$234</f>
        <v>152875.46</v>
      </c>
      <c r="I42" s="52">
        <v>0</v>
      </c>
      <c r="J42" s="39">
        <f>[1]Лист1!$I$234</f>
        <v>152875.46</v>
      </c>
      <c r="K42" s="9">
        <f t="shared" si="10"/>
        <v>0</v>
      </c>
      <c r="L42" s="10">
        <f t="shared" ref="L42:L43" si="11">(J42-I42+K42)/(H42-I42)</f>
        <v>1</v>
      </c>
      <c r="M42" s="16">
        <f t="shared" si="8"/>
        <v>1</v>
      </c>
      <c r="N42" s="14">
        <f t="shared" si="9"/>
        <v>100</v>
      </c>
      <c r="O42" s="17"/>
    </row>
    <row r="43" spans="1:15" ht="61.5" customHeight="1" x14ac:dyDescent="0.25">
      <c r="A43" s="15" t="s">
        <v>70</v>
      </c>
      <c r="B43" s="38" t="s">
        <v>97</v>
      </c>
      <c r="C43" s="29" t="str">
        <f>[1]Лист1!$M$413</f>
        <v>Степень реализации  объекта  "Межпоселковый водопровод и водопроводные сооружения д.Первотаровка  Исилькульского муниципального района Омской области"</v>
      </c>
      <c r="D43" s="32" t="str">
        <f>$D$41</f>
        <v>%</v>
      </c>
      <c r="E43" s="14">
        <v>100</v>
      </c>
      <c r="F43" s="14">
        <v>100</v>
      </c>
      <c r="G43" s="14">
        <f t="shared" si="7"/>
        <v>1</v>
      </c>
      <c r="H43" s="53">
        <v>100000</v>
      </c>
      <c r="I43" s="52">
        <v>0</v>
      </c>
      <c r="J43" s="53">
        <v>100000</v>
      </c>
      <c r="K43" s="9">
        <f t="shared" si="10"/>
        <v>0</v>
      </c>
      <c r="L43" s="13">
        <f t="shared" si="11"/>
        <v>1</v>
      </c>
      <c r="M43" s="16">
        <f t="shared" si="8"/>
        <v>1</v>
      </c>
      <c r="N43" s="14">
        <f t="shared" si="9"/>
        <v>100</v>
      </c>
      <c r="O43" s="17"/>
    </row>
    <row r="44" spans="1:15" x14ac:dyDescent="0.25">
      <c r="A44" s="14"/>
      <c r="B44" s="127" t="s">
        <v>30</v>
      </c>
      <c r="C44" s="128"/>
      <c r="D44" s="32">
        <f xml:space="preserve"> AVERAGE(N38,N39, N39, N40, N41, N42, N43)</f>
        <v>100</v>
      </c>
      <c r="E44" s="14"/>
      <c r="F44" s="14"/>
      <c r="G44" s="14"/>
      <c r="H44" s="27"/>
      <c r="I44" s="48"/>
      <c r="J44" s="48"/>
      <c r="K44" s="9">
        <f>K39+K40+K41+K42</f>
        <v>0</v>
      </c>
      <c r="L44" s="14"/>
      <c r="M44" s="14"/>
      <c r="N44" s="14"/>
      <c r="O44" s="17"/>
    </row>
    <row r="45" spans="1:15" ht="14.25" customHeight="1" x14ac:dyDescent="0.25">
      <c r="A45" s="73" t="s">
        <v>100</v>
      </c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9"/>
      <c r="O45" s="17"/>
    </row>
    <row r="46" spans="1:15" ht="108" customHeight="1" x14ac:dyDescent="0.25">
      <c r="A46" s="15" t="s">
        <v>71</v>
      </c>
      <c r="B46" s="38" t="s">
        <v>99</v>
      </c>
      <c r="C46" s="19" t="s">
        <v>73</v>
      </c>
      <c r="D46" s="32" t="s">
        <v>24</v>
      </c>
      <c r="E46" s="14">
        <v>84.03</v>
      </c>
      <c r="F46" s="26">
        <v>84.03</v>
      </c>
      <c r="G46" s="8">
        <f>IF(E46&gt;F46, F46/E46, 1)</f>
        <v>1</v>
      </c>
      <c r="H46" s="52">
        <f>[1]Лист1!$I$438</f>
        <v>11023724.4</v>
      </c>
      <c r="I46" s="48">
        <v>0</v>
      </c>
      <c r="J46" s="52">
        <v>11003724.4</v>
      </c>
      <c r="K46" s="9">
        <v>0</v>
      </c>
      <c r="L46" s="13">
        <f t="shared" ref="L46:L47" si="12">(J46-I46+K46)/(H46-I46)</f>
        <v>0.99818573113094156</v>
      </c>
      <c r="M46" s="60">
        <f>SUM(G46/L46)</f>
        <v>1.0018175664232376</v>
      </c>
      <c r="N46" s="14">
        <f>SUM(G46*100)</f>
        <v>100</v>
      </c>
      <c r="O46" s="17"/>
    </row>
    <row r="47" spans="1:15" ht="84.6" customHeight="1" x14ac:dyDescent="0.25">
      <c r="A47" s="82" t="s">
        <v>113</v>
      </c>
      <c r="B47" s="21" t="s">
        <v>115</v>
      </c>
      <c r="C47" s="19" t="s">
        <v>74</v>
      </c>
      <c r="D47" s="32" t="s">
        <v>24</v>
      </c>
      <c r="E47" s="14">
        <v>8</v>
      </c>
      <c r="F47" s="27">
        <v>8</v>
      </c>
      <c r="G47" s="8">
        <f>IF(E47&gt;F47, F47/E47, 1)</f>
        <v>1</v>
      </c>
      <c r="H47" s="52">
        <v>14518621.619999999</v>
      </c>
      <c r="I47" s="52">
        <v>0</v>
      </c>
      <c r="J47" s="52">
        <v>14518621.619999999</v>
      </c>
      <c r="K47" s="9">
        <v>0</v>
      </c>
      <c r="L47" s="13">
        <f t="shared" si="12"/>
        <v>1</v>
      </c>
      <c r="M47" s="13">
        <f>SUM(G47/L47)</f>
        <v>1</v>
      </c>
      <c r="N47" s="14">
        <f>SUM(G47*100)</f>
        <v>100</v>
      </c>
      <c r="O47" s="17"/>
    </row>
    <row r="48" spans="1:15" ht="84.6" customHeight="1" x14ac:dyDescent="0.25">
      <c r="A48" s="83"/>
      <c r="B48" s="21" t="s">
        <v>116</v>
      </c>
      <c r="C48" s="62" t="s">
        <v>117</v>
      </c>
      <c r="D48" s="32" t="s">
        <v>24</v>
      </c>
      <c r="E48" s="14">
        <v>100</v>
      </c>
      <c r="F48" s="27">
        <v>100</v>
      </c>
      <c r="G48" s="8">
        <f>IF(E48&gt;F48, F48/E48, 1)</f>
        <v>1</v>
      </c>
      <c r="H48" s="52">
        <v>32003.58</v>
      </c>
      <c r="I48" s="52">
        <v>32003.58</v>
      </c>
      <c r="J48" s="52">
        <v>32003.58</v>
      </c>
      <c r="K48" s="9">
        <v>0</v>
      </c>
      <c r="L48" s="13">
        <v>1</v>
      </c>
      <c r="M48" s="13">
        <f>SUM(G48/L48)</f>
        <v>1</v>
      </c>
      <c r="N48" s="14">
        <f>SUM(G48*100)</f>
        <v>100</v>
      </c>
      <c r="O48" s="17"/>
    </row>
    <row r="49" spans="1:28" x14ac:dyDescent="0.25">
      <c r="A49" s="14"/>
      <c r="B49" s="81" t="s">
        <v>101</v>
      </c>
      <c r="C49" s="75"/>
      <c r="D49" s="32">
        <f>AVERAGE(N46:N47)</f>
        <v>100</v>
      </c>
      <c r="E49" s="14"/>
      <c r="F49" s="14"/>
      <c r="G49" s="14"/>
      <c r="H49" s="27"/>
      <c r="I49" s="9">
        <f>I46+I47</f>
        <v>0</v>
      </c>
      <c r="J49" s="48"/>
      <c r="K49" s="9">
        <f>K46+K47</f>
        <v>0</v>
      </c>
      <c r="L49" s="14"/>
      <c r="M49" s="14"/>
      <c r="N49" s="14"/>
      <c r="O49" s="17"/>
    </row>
    <row r="50" spans="1:28" ht="15.75" customHeight="1" x14ac:dyDescent="0.25">
      <c r="A50" s="79" t="s">
        <v>102</v>
      </c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8"/>
      <c r="O50" s="17"/>
    </row>
    <row r="51" spans="1:28" ht="15.75" customHeight="1" x14ac:dyDescent="0.25">
      <c r="A51" s="80" t="s">
        <v>103</v>
      </c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6"/>
      <c r="O51" s="17"/>
    </row>
    <row r="52" spans="1:28" ht="75.75" customHeight="1" x14ac:dyDescent="0.25">
      <c r="A52" s="37" t="s">
        <v>72</v>
      </c>
      <c r="B52" s="29" t="s">
        <v>104</v>
      </c>
      <c r="C52" s="57" t="s">
        <v>105</v>
      </c>
      <c r="D52" s="40" t="str">
        <f>$D$42</f>
        <v>единиц</v>
      </c>
      <c r="E52" s="14">
        <v>3</v>
      </c>
      <c r="F52" s="14">
        <v>3</v>
      </c>
      <c r="G52" s="14">
        <f>IF(E52&gt;F52, F52/E52, 1)</f>
        <v>1</v>
      </c>
      <c r="H52" s="51">
        <f>[1]Лист1!$I$499</f>
        <v>2707020</v>
      </c>
      <c r="I52" s="54">
        <v>0</v>
      </c>
      <c r="J52" s="51">
        <f>[1]Лист1!$I$499</f>
        <v>2707020</v>
      </c>
      <c r="K52" s="9">
        <f>H52-J52</f>
        <v>0</v>
      </c>
      <c r="L52" s="13">
        <f t="shared" ref="L52" si="13">(J52-I52+K52)/(H52-I52)</f>
        <v>1</v>
      </c>
      <c r="M52" s="14">
        <f>SUM(G52/L52)</f>
        <v>1</v>
      </c>
      <c r="N52" s="14">
        <f>SUM(G52*100)</f>
        <v>100</v>
      </c>
      <c r="O52" s="17"/>
    </row>
    <row r="53" spans="1:28" x14ac:dyDescent="0.25">
      <c r="A53" s="14"/>
      <c r="B53" s="81" t="s">
        <v>83</v>
      </c>
      <c r="C53" s="75"/>
      <c r="D53" s="32">
        <f>AVERAGE(N52:N52)</f>
        <v>100</v>
      </c>
      <c r="E53" s="14"/>
      <c r="F53" s="14"/>
      <c r="G53" s="14"/>
      <c r="H53" s="27"/>
      <c r="I53" s="48"/>
      <c r="J53" s="48"/>
      <c r="K53" s="9">
        <f>K52</f>
        <v>0</v>
      </c>
      <c r="L53" s="14"/>
      <c r="M53" s="14"/>
      <c r="N53" s="14"/>
      <c r="O53" s="17"/>
    </row>
    <row r="54" spans="1:28" ht="15.75" customHeight="1" x14ac:dyDescent="0.25">
      <c r="A54" s="76" t="s">
        <v>88</v>
      </c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8"/>
      <c r="O54" s="17"/>
    </row>
    <row r="55" spans="1:28" ht="15.75" customHeight="1" x14ac:dyDescent="0.25">
      <c r="A55" s="64" t="s">
        <v>84</v>
      </c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6"/>
      <c r="O55" s="17"/>
    </row>
    <row r="56" spans="1:28" ht="75.75" customHeight="1" x14ac:dyDescent="0.25">
      <c r="A56" s="15" t="s">
        <v>87</v>
      </c>
      <c r="B56" s="29" t="s">
        <v>85</v>
      </c>
      <c r="C56" s="29" t="s">
        <v>86</v>
      </c>
      <c r="D56" s="32" t="s">
        <v>24</v>
      </c>
      <c r="E56" s="14">
        <v>100</v>
      </c>
      <c r="F56" s="14">
        <v>0</v>
      </c>
      <c r="G56" s="14">
        <f>IF(E56&gt;F56, F56/E56, 1)</f>
        <v>0</v>
      </c>
      <c r="H56" s="51">
        <v>14150332.539999999</v>
      </c>
      <c r="I56" s="54">
        <v>0</v>
      </c>
      <c r="J56" s="51">
        <v>14150332.539999999</v>
      </c>
      <c r="K56" s="9">
        <v>333683.5</v>
      </c>
      <c r="L56" s="16">
        <f t="shared" ref="L56" si="14">(J56-I56+K56)/(H56-I56)</f>
        <v>1.0235813186055343</v>
      </c>
      <c r="M56" s="13">
        <f>SUM(G56/L56)</f>
        <v>0</v>
      </c>
      <c r="N56" s="14">
        <f>SUM(G56*100)</f>
        <v>0</v>
      </c>
      <c r="O56" s="17"/>
    </row>
    <row r="57" spans="1:28" x14ac:dyDescent="0.25">
      <c r="A57" s="14"/>
      <c r="B57" s="74" t="s">
        <v>75</v>
      </c>
      <c r="C57" s="75"/>
      <c r="D57" s="32">
        <f>AVERAGE(N56:N56)</f>
        <v>0</v>
      </c>
      <c r="E57" s="14"/>
      <c r="F57" s="14"/>
      <c r="G57" s="14"/>
      <c r="H57" s="27"/>
      <c r="I57" s="9"/>
      <c r="J57" s="48"/>
      <c r="K57" s="9"/>
      <c r="L57" s="14"/>
      <c r="M57" s="14"/>
      <c r="N57" s="14"/>
      <c r="O57" s="17"/>
    </row>
    <row r="58" spans="1:28" x14ac:dyDescent="0.25">
      <c r="A58" s="14"/>
      <c r="B58" s="123" t="s">
        <v>76</v>
      </c>
      <c r="C58" s="124"/>
      <c r="D58" s="32">
        <f>(D26+D35+D44+D49+D57)/5</f>
        <v>80</v>
      </c>
      <c r="E58" s="14"/>
      <c r="F58" s="14"/>
      <c r="G58" s="14"/>
      <c r="H58" s="27"/>
      <c r="I58" s="48"/>
      <c r="J58" s="48"/>
      <c r="K58" s="14"/>
      <c r="L58" s="14"/>
      <c r="M58" s="14"/>
      <c r="N58" s="14"/>
      <c r="O58" s="17"/>
    </row>
    <row r="59" spans="1:28" ht="15" customHeight="1" x14ac:dyDescent="0.25">
      <c r="A59" s="70" t="s">
        <v>77</v>
      </c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2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1:28" ht="15" customHeight="1" x14ac:dyDescent="0.25">
      <c r="A60" s="67" t="s">
        <v>78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9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1:28" ht="15" customHeight="1" x14ac:dyDescent="0.25">
      <c r="A61" s="64" t="s">
        <v>79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6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</row>
    <row r="62" spans="1:28" ht="82.5" customHeight="1" x14ac:dyDescent="0.25">
      <c r="A62" s="37" t="s">
        <v>21</v>
      </c>
      <c r="B62" s="29" t="s">
        <v>106</v>
      </c>
      <c r="C62" s="29" t="str">
        <f>[1]Лист1!$M$555</f>
        <v xml:space="preserve">Количество установленных дорожных знаков на дорогах находящихся в собственности муниципального района  </v>
      </c>
      <c r="D62" s="32" t="str">
        <f>$D$52</f>
        <v>единиц</v>
      </c>
      <c r="E62" s="14">
        <v>6</v>
      </c>
      <c r="F62" s="14">
        <v>6</v>
      </c>
      <c r="G62" s="14">
        <f>IF(E62&gt;F62, F62/E62, 1)</f>
        <v>1</v>
      </c>
      <c r="H62" s="51">
        <v>67300</v>
      </c>
      <c r="I62" s="54">
        <v>0</v>
      </c>
      <c r="J62" s="51">
        <f>[2]Результат!$T$426</f>
        <v>37584</v>
      </c>
      <c r="K62" s="9">
        <v>0</v>
      </c>
      <c r="L62" s="10">
        <f>J62/H62</f>
        <v>0.55845468053491831</v>
      </c>
      <c r="M62" s="61">
        <v>1</v>
      </c>
      <c r="N62" s="14">
        <f>SUM(G62*100)</f>
        <v>100</v>
      </c>
      <c r="O62" s="17"/>
    </row>
    <row r="63" spans="1:28" ht="12.75" customHeight="1" x14ac:dyDescent="0.25">
      <c r="A63" s="12"/>
      <c r="B63" s="125" t="s">
        <v>25</v>
      </c>
      <c r="C63" s="126"/>
      <c r="D63" s="32">
        <f>AVERAGE(N62:N62)</f>
        <v>100</v>
      </c>
      <c r="E63" s="14"/>
      <c r="F63" s="14"/>
      <c r="G63" s="14"/>
      <c r="H63" s="27"/>
      <c r="I63" s="48"/>
      <c r="J63" s="48"/>
      <c r="K63" s="14"/>
      <c r="L63" s="14"/>
      <c r="M63" s="14"/>
      <c r="N63" s="14"/>
    </row>
    <row r="64" spans="1:28" ht="15" customHeight="1" x14ac:dyDescent="0.25">
      <c r="A64" s="15"/>
      <c r="B64" s="123" t="s">
        <v>80</v>
      </c>
      <c r="C64" s="124"/>
      <c r="D64" s="32">
        <f>(D63)/1</f>
        <v>100</v>
      </c>
      <c r="E64" s="14" t="s">
        <v>81</v>
      </c>
      <c r="F64" s="14"/>
      <c r="G64" s="14"/>
      <c r="H64" s="55"/>
      <c r="I64" s="55"/>
      <c r="J64" s="56"/>
      <c r="K64" s="50">
        <f>K62</f>
        <v>0</v>
      </c>
      <c r="L64" s="14"/>
      <c r="M64" s="14"/>
      <c r="N64" s="14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15" x14ac:dyDescent="0.25">
      <c r="A65" s="12" t="s">
        <v>82</v>
      </c>
      <c r="B65" s="24"/>
      <c r="C65" s="24"/>
      <c r="D65" s="33"/>
      <c r="E65" s="28">
        <f>AVERAGE(D58, D18,D64)</f>
        <v>93.333333333333329</v>
      </c>
      <c r="F65" s="14"/>
      <c r="G65" s="14"/>
      <c r="H65" s="52">
        <f>H62+H56+H52+H47+H48+H46+H43+H42+H41+H40+H38+H39+H34+H33+H32+H31+H30+H29+H25+H24+H23+H22+H16+H13</f>
        <v>89492576.129999995</v>
      </c>
      <c r="I65" s="52">
        <f>I62+I56+I52+I48+I47+I46+I43+I42+I41+I40+I39+I34+I33+I32+I31+I30+I29+I25+I24+I23+I22+I16+I13</f>
        <v>32003.58</v>
      </c>
      <c r="J65" s="52">
        <f t="shared" ref="J65:K65" si="15">J62+J56+J52+J48+J47+J46+J43+J42+J41+J40+J39+J34+J33+J32+J31+J30+J29+J25+J24+J23+J22+J16+J13</f>
        <v>87576351.359999999</v>
      </c>
      <c r="K65" s="52">
        <f t="shared" si="15"/>
        <v>333683.5</v>
      </c>
      <c r="L65" s="14"/>
      <c r="M65" s="14"/>
      <c r="N65" s="14"/>
    </row>
    <row r="66" spans="1:15" ht="96.75" customHeight="1" x14ac:dyDescent="0.25">
      <c r="A66" s="1"/>
      <c r="B66" s="25"/>
      <c r="C66" s="25"/>
      <c r="D66" s="30"/>
      <c r="E66" s="1"/>
      <c r="F66" s="1"/>
      <c r="G66" s="1"/>
      <c r="K66" s="1"/>
      <c r="L66" s="1"/>
      <c r="M66" s="1"/>
      <c r="N66" s="1"/>
    </row>
    <row r="67" spans="1:15" x14ac:dyDescent="0.25">
      <c r="A67" s="1"/>
      <c r="B67" s="25"/>
      <c r="C67" s="25"/>
      <c r="D67" s="30"/>
      <c r="E67" s="1"/>
      <c r="F67" s="1"/>
      <c r="G67" s="1"/>
      <c r="K67" s="1"/>
      <c r="L67" s="1"/>
      <c r="M67" s="1"/>
      <c r="N67" s="1"/>
    </row>
    <row r="68" spans="1:15" ht="12.75" customHeight="1" x14ac:dyDescent="0.25">
      <c r="A68" s="1"/>
      <c r="B68" s="25"/>
      <c r="C68" s="25"/>
      <c r="D68" s="30"/>
      <c r="E68" s="1"/>
      <c r="F68" s="1"/>
      <c r="G68" s="1"/>
      <c r="K68" s="1"/>
      <c r="L68" s="1"/>
      <c r="M68" s="1"/>
      <c r="N68" s="1"/>
      <c r="O68" s="17"/>
    </row>
    <row r="69" spans="1:15" x14ac:dyDescent="0.25">
      <c r="O69" s="17"/>
    </row>
  </sheetData>
  <mergeCells count="53">
    <mergeCell ref="J1:N1"/>
    <mergeCell ref="C2:M2"/>
    <mergeCell ref="B4:M4"/>
    <mergeCell ref="C3:M3"/>
    <mergeCell ref="B64:C64"/>
    <mergeCell ref="B63:C63"/>
    <mergeCell ref="B58:C58"/>
    <mergeCell ref="B49:C49"/>
    <mergeCell ref="B44:C44"/>
    <mergeCell ref="B35:C35"/>
    <mergeCell ref="B26:C26"/>
    <mergeCell ref="B18:C18"/>
    <mergeCell ref="B17:C17"/>
    <mergeCell ref="B14:C14"/>
    <mergeCell ref="C6:C8"/>
    <mergeCell ref="B5:B8"/>
    <mergeCell ref="A5:A8"/>
    <mergeCell ref="C5:F5"/>
    <mergeCell ref="G5:G8"/>
    <mergeCell ref="H5:K6"/>
    <mergeCell ref="L5:L8"/>
    <mergeCell ref="M5:M8"/>
    <mergeCell ref="N5:N8"/>
    <mergeCell ref="E6:F6"/>
    <mergeCell ref="D6:D8"/>
    <mergeCell ref="K7:K8"/>
    <mergeCell ref="J7:J8"/>
    <mergeCell ref="I7:I8"/>
    <mergeCell ref="F7:F8"/>
    <mergeCell ref="E7:E8"/>
    <mergeCell ref="H7:H8"/>
    <mergeCell ref="A10:N10"/>
    <mergeCell ref="A11:N11"/>
    <mergeCell ref="A12:N12"/>
    <mergeCell ref="A15:N15"/>
    <mergeCell ref="A19:N19"/>
    <mergeCell ref="A20:N20"/>
    <mergeCell ref="A21:N21"/>
    <mergeCell ref="A27:N27"/>
    <mergeCell ref="A28:N28"/>
    <mergeCell ref="A36:N36"/>
    <mergeCell ref="A61:N61"/>
    <mergeCell ref="A60:N60"/>
    <mergeCell ref="A59:N59"/>
    <mergeCell ref="A37:N37"/>
    <mergeCell ref="A45:N45"/>
    <mergeCell ref="A55:N55"/>
    <mergeCell ref="B57:C57"/>
    <mergeCell ref="A54:N54"/>
    <mergeCell ref="A50:N50"/>
    <mergeCell ref="A51:N51"/>
    <mergeCell ref="B53:C53"/>
    <mergeCell ref="A47:A48"/>
  </mergeCells>
  <pageMargins left="0.25" right="0.25" top="0.75" bottom="0.75" header="0.3" footer="0.3"/>
  <pageSetup paperSize="9" scale="81" orientation="landscape" r:id="rId1"/>
  <rowBreaks count="4" manualBreakCount="4">
    <brk id="20" max="13" man="1"/>
    <brk id="35" max="13" man="1"/>
    <brk id="65" max="16383" man="1"/>
    <brk id="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0000004768371604" right="0.70000004768371604" top="0.75" bottom="0.75" header="0.30000001192092901" footer="0.3000000119209290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Николай Пинчук</dc:creator>
  <cp:lastModifiedBy>Николай Пинчук</cp:lastModifiedBy>
  <cp:lastPrinted>2025-05-05T11:07:23Z</cp:lastPrinted>
  <dcterms:created xsi:type="dcterms:W3CDTF">2024-04-11T05:44:13Z</dcterms:created>
  <dcterms:modified xsi:type="dcterms:W3CDTF">2025-05-06T04:02:55Z</dcterms:modified>
</cp:coreProperties>
</file>