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990"/>
  </bookViews>
  <sheets>
    <sheet name="на печать" sheetId="4" r:id="rId1"/>
    <sheet name="Лист1" sheetId="1" r:id="rId2"/>
    <sheet name="Лист2" sheetId="2" r:id="rId3"/>
    <sheet name="Лист3" sheetId="3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2" i="4" l="1"/>
  <c r="K102" i="4"/>
  <c r="G102" i="4"/>
  <c r="L101" i="4"/>
  <c r="K101" i="4"/>
  <c r="G101" i="4"/>
  <c r="N101" i="4" s="1"/>
  <c r="L100" i="4"/>
  <c r="K100" i="4"/>
  <c r="G100" i="4"/>
  <c r="M100" i="4" s="1"/>
  <c r="L97" i="4"/>
  <c r="K97" i="4"/>
  <c r="G97" i="4"/>
  <c r="M97" i="4" s="1"/>
  <c r="G96" i="4"/>
  <c r="L95" i="4"/>
  <c r="G95" i="4"/>
  <c r="N95" i="4" s="1"/>
  <c r="L94" i="4"/>
  <c r="G94" i="4"/>
  <c r="N94" i="4" s="1"/>
  <c r="L88" i="4"/>
  <c r="K88" i="4"/>
  <c r="G88" i="4"/>
  <c r="N88" i="4" s="1"/>
  <c r="L87" i="4"/>
  <c r="K87" i="4"/>
  <c r="G87" i="4"/>
  <c r="M87" i="4" s="1"/>
  <c r="L84" i="4"/>
  <c r="G84" i="4"/>
  <c r="M84" i="4" s="1"/>
  <c r="L83" i="4"/>
  <c r="G83" i="4"/>
  <c r="M83" i="4" s="1"/>
  <c r="L82" i="4"/>
  <c r="K82" i="4"/>
  <c r="G82" i="4"/>
  <c r="M82" i="4" s="1"/>
  <c r="L79" i="4"/>
  <c r="K79" i="4"/>
  <c r="G79" i="4"/>
  <c r="M79" i="4" s="1"/>
  <c r="L78" i="4"/>
  <c r="K78" i="4"/>
  <c r="G78" i="4"/>
  <c r="N78" i="4" s="1"/>
  <c r="L75" i="4"/>
  <c r="G75" i="4"/>
  <c r="N75" i="4" s="1"/>
  <c r="L74" i="4"/>
  <c r="G74" i="4"/>
  <c r="N74" i="4" s="1"/>
  <c r="L73" i="4"/>
  <c r="G73" i="4"/>
  <c r="N73" i="4" s="1"/>
  <c r="D76" i="4" s="1"/>
  <c r="L70" i="4"/>
  <c r="K70" i="4"/>
  <c r="G70" i="4"/>
  <c r="M70" i="4" s="1"/>
  <c r="L67" i="4"/>
  <c r="K67" i="4"/>
  <c r="G67" i="4"/>
  <c r="M67" i="4" s="1"/>
  <c r="G66" i="4"/>
  <c r="N65" i="4"/>
  <c r="G65" i="4"/>
  <c r="G64" i="4"/>
  <c r="L63" i="4"/>
  <c r="G63" i="4"/>
  <c r="N63" i="4" s="1"/>
  <c r="G62" i="4"/>
  <c r="L61" i="4"/>
  <c r="G61" i="4"/>
  <c r="N61" i="4" s="1"/>
  <c r="L60" i="4"/>
  <c r="G60" i="4"/>
  <c r="N60" i="4" s="1"/>
  <c r="L59" i="4"/>
  <c r="G59" i="4"/>
  <c r="N59" i="4" s="1"/>
  <c r="L51" i="4"/>
  <c r="G51" i="4"/>
  <c r="N51" i="4" s="1"/>
  <c r="D52" i="4" s="1"/>
  <c r="L48" i="4"/>
  <c r="K48" i="4"/>
  <c r="G48" i="4"/>
  <c r="M48" i="4" s="1"/>
  <c r="L45" i="4"/>
  <c r="K45" i="4"/>
  <c r="G45" i="4"/>
  <c r="M45" i="4" s="1"/>
  <c r="L44" i="4"/>
  <c r="K44" i="4"/>
  <c r="G44" i="4"/>
  <c r="N44" i="4" s="1"/>
  <c r="L41" i="4"/>
  <c r="K41" i="4"/>
  <c r="G41" i="4"/>
  <c r="N41" i="4" s="1"/>
  <c r="L40" i="4"/>
  <c r="K40" i="4"/>
  <c r="G40" i="4"/>
  <c r="M40" i="4" s="1"/>
  <c r="M39" i="4"/>
  <c r="L39" i="4"/>
  <c r="K39" i="4"/>
  <c r="G39" i="4"/>
  <c r="N39" i="4" s="1"/>
  <c r="M36" i="4"/>
  <c r="L36" i="4"/>
  <c r="K36" i="4"/>
  <c r="G36" i="4"/>
  <c r="N36" i="4" s="1"/>
  <c r="L35" i="4"/>
  <c r="K35" i="4"/>
  <c r="G35" i="4"/>
  <c r="M35" i="4" s="1"/>
  <c r="L32" i="4"/>
  <c r="G32" i="4"/>
  <c r="L31" i="4"/>
  <c r="G31" i="4"/>
  <c r="M31" i="4" s="1"/>
  <c r="L30" i="4"/>
  <c r="K30" i="4"/>
  <c r="G30" i="4"/>
  <c r="M30" i="4" s="1"/>
  <c r="M29" i="4"/>
  <c r="L29" i="4"/>
  <c r="K29" i="4"/>
  <c r="G29" i="4"/>
  <c r="N29" i="4" s="1"/>
  <c r="L28" i="4"/>
  <c r="K28" i="4"/>
  <c r="G28" i="4"/>
  <c r="M28" i="4" s="1"/>
  <c r="L27" i="4"/>
  <c r="K27" i="4"/>
  <c r="G27" i="4"/>
  <c r="N27" i="4" s="1"/>
  <c r="L26" i="4"/>
  <c r="G26" i="4"/>
  <c r="L25" i="4"/>
  <c r="K25" i="4"/>
  <c r="G25" i="4"/>
  <c r="M25" i="4" s="1"/>
  <c r="L24" i="4"/>
  <c r="K24" i="4"/>
  <c r="G24" i="4"/>
  <c r="N24" i="4" s="1"/>
  <c r="L21" i="4"/>
  <c r="K21" i="4"/>
  <c r="G21" i="4"/>
  <c r="N21" i="4" s="1"/>
  <c r="L20" i="4"/>
  <c r="K20" i="4"/>
  <c r="G20" i="4"/>
  <c r="M20" i="4" s="1"/>
  <c r="N31" i="4" l="1"/>
  <c r="D68" i="4"/>
  <c r="M102" i="4"/>
  <c r="M21" i="4"/>
  <c r="M24" i="4"/>
  <c r="M26" i="4"/>
  <c r="N26" i="4"/>
  <c r="M27" i="4"/>
  <c r="M32" i="4"/>
  <c r="N32" i="4"/>
  <c r="M41" i="4"/>
  <c r="M44" i="4"/>
  <c r="M78" i="4"/>
  <c r="N20" i="4"/>
  <c r="D22" i="4" s="1"/>
  <c r="N35" i="4"/>
  <c r="D37" i="4" s="1"/>
  <c r="N40" i="4"/>
  <c r="D42" i="4" s="1"/>
  <c r="N45" i="4"/>
  <c r="D46" i="4" s="1"/>
  <c r="N48" i="4"/>
  <c r="D49" i="4" s="1"/>
  <c r="M51" i="4"/>
  <c r="N67" i="4"/>
  <c r="N70" i="4"/>
  <c r="D71" i="4" s="1"/>
  <c r="M73" i="4"/>
  <c r="M74" i="4"/>
  <c r="M75" i="4"/>
  <c r="N79" i="4"/>
  <c r="D80" i="4" s="1"/>
  <c r="N82" i="4"/>
  <c r="N83" i="4"/>
  <c r="N84" i="4"/>
  <c r="N87" i="4"/>
  <c r="D89" i="4" s="1"/>
  <c r="M88" i="4"/>
  <c r="M94" i="4"/>
  <c r="N97" i="4"/>
  <c r="D98" i="4" s="1"/>
  <c r="N100" i="4"/>
  <c r="D103" i="4" s="1"/>
  <c r="M101" i="4"/>
  <c r="N102" i="4"/>
  <c r="N25" i="4"/>
  <c r="N28" i="4"/>
  <c r="N30" i="4"/>
  <c r="M60" i="4"/>
  <c r="L51" i="1"/>
  <c r="G51" i="1"/>
  <c r="N51" i="1" s="1"/>
  <c r="D52" i="1" s="1"/>
  <c r="G83" i="1"/>
  <c r="G84" i="1"/>
  <c r="G79" i="1"/>
  <c r="G62" i="1"/>
  <c r="G63" i="1"/>
  <c r="G64" i="1"/>
  <c r="G65" i="1"/>
  <c r="G66" i="1"/>
  <c r="G67" i="1"/>
  <c r="G60" i="1"/>
  <c r="G45" i="1"/>
  <c r="G40" i="1"/>
  <c r="G41" i="1"/>
  <c r="G36" i="1"/>
  <c r="G25" i="1"/>
  <c r="G26" i="1"/>
  <c r="G27" i="1"/>
  <c r="G28" i="1"/>
  <c r="N28" i="1" s="1"/>
  <c r="G29" i="1"/>
  <c r="G30" i="1"/>
  <c r="G31" i="1"/>
  <c r="G32" i="1"/>
  <c r="G21" i="1"/>
  <c r="G101" i="1"/>
  <c r="G102" i="1"/>
  <c r="G88" i="1"/>
  <c r="G87" i="1"/>
  <c r="G48" i="1"/>
  <c r="N48" i="1" s="1"/>
  <c r="D49" i="1" s="1"/>
  <c r="L101" i="1"/>
  <c r="L102" i="1"/>
  <c r="L100" i="1"/>
  <c r="L97" i="1"/>
  <c r="L95" i="1"/>
  <c r="L94" i="1"/>
  <c r="L88" i="1"/>
  <c r="L87" i="1"/>
  <c r="L83" i="1"/>
  <c r="L84" i="1"/>
  <c r="L82" i="1"/>
  <c r="L79" i="1"/>
  <c r="L78" i="1"/>
  <c r="L74" i="1"/>
  <c r="L75" i="1"/>
  <c r="L73" i="1"/>
  <c r="L70" i="1"/>
  <c r="L67" i="1"/>
  <c r="L63" i="1"/>
  <c r="L61" i="1"/>
  <c r="L60" i="1"/>
  <c r="L59" i="1"/>
  <c r="L48" i="1"/>
  <c r="L45" i="1"/>
  <c r="L44" i="1"/>
  <c r="L40" i="1"/>
  <c r="L41" i="1"/>
  <c r="L39" i="1"/>
  <c r="L36" i="1"/>
  <c r="L35" i="1"/>
  <c r="L25" i="1"/>
  <c r="L26" i="1"/>
  <c r="L27" i="1"/>
  <c r="L28" i="1"/>
  <c r="L29" i="1"/>
  <c r="L30" i="1"/>
  <c r="L31" i="1"/>
  <c r="L32" i="1"/>
  <c r="L24" i="1"/>
  <c r="L21" i="1"/>
  <c r="L20" i="1"/>
  <c r="D33" i="4" l="1"/>
  <c r="D104" i="4"/>
  <c r="D90" i="4"/>
  <c r="D85" i="4"/>
  <c r="D53" i="4"/>
  <c r="E105" i="4" s="1"/>
  <c r="M51" i="1"/>
  <c r="M101" i="1"/>
  <c r="M88" i="1"/>
  <c r="M84" i="1"/>
  <c r="M102" i="1"/>
  <c r="M83" i="1"/>
  <c r="M79" i="1"/>
  <c r="M45" i="1"/>
  <c r="M36" i="1"/>
  <c r="N88" i="1"/>
  <c r="K82" i="1"/>
  <c r="K79" i="1"/>
  <c r="K70" i="1"/>
  <c r="K67" i="1"/>
  <c r="K102" i="1"/>
  <c r="K101" i="1"/>
  <c r="K100" i="1"/>
  <c r="N102" i="1"/>
  <c r="G70" i="1" l="1"/>
  <c r="M70" i="1" s="1"/>
  <c r="N67" i="1"/>
  <c r="K45" i="1"/>
  <c r="N45" i="1"/>
  <c r="K40" i="1"/>
  <c r="N32" i="1"/>
  <c r="N40" i="1" l="1"/>
  <c r="M40" i="1"/>
  <c r="N70" i="1"/>
  <c r="D71" i="1" s="1"/>
  <c r="M67" i="1"/>
  <c r="M60" i="1"/>
  <c r="M32" i="1"/>
  <c r="K97" i="1" l="1"/>
  <c r="G74" i="1" l="1"/>
  <c r="M74" i="1" s="1"/>
  <c r="G75" i="1"/>
  <c r="M75" i="1" s="1"/>
  <c r="G96" i="1"/>
  <c r="K88" i="1"/>
  <c r="N87" i="1"/>
  <c r="K87" i="1"/>
  <c r="M87" i="1" s="1"/>
  <c r="N63" i="1"/>
  <c r="K48" i="1"/>
  <c r="G44" i="1"/>
  <c r="N101" i="1"/>
  <c r="K78" i="1"/>
  <c r="D89" i="1" l="1"/>
  <c r="N44" i="1"/>
  <c r="D46" i="1" s="1"/>
  <c r="M48" i="1"/>
  <c r="K44" i="1"/>
  <c r="M44" i="1" s="1"/>
  <c r="K41" i="1"/>
  <c r="K39" i="1"/>
  <c r="K36" i="1"/>
  <c r="K35" i="1"/>
  <c r="K25" i="1"/>
  <c r="K27" i="1"/>
  <c r="K28" i="1"/>
  <c r="K29" i="1"/>
  <c r="K30" i="1"/>
  <c r="K24" i="1"/>
  <c r="K21" i="1"/>
  <c r="K20" i="1"/>
  <c r="N29" i="1" l="1"/>
  <c r="N25" i="1"/>
  <c r="M25" i="1"/>
  <c r="M30" i="1" l="1"/>
  <c r="N30" i="1"/>
  <c r="M29" i="1"/>
  <c r="G94" i="1" l="1"/>
  <c r="N94" i="1" s="1"/>
  <c r="G95" i="1"/>
  <c r="N95" i="1" s="1"/>
  <c r="G97" i="1"/>
  <c r="N97" i="1" s="1"/>
  <c r="N79" i="1"/>
  <c r="G78" i="1"/>
  <c r="N78" i="1" s="1"/>
  <c r="N74" i="1"/>
  <c r="G73" i="1"/>
  <c r="N73" i="1" s="1"/>
  <c r="G61" i="1"/>
  <c r="G82" i="1"/>
  <c r="N82" i="1" s="1"/>
  <c r="N83" i="1"/>
  <c r="G59" i="1"/>
  <c r="N59" i="1" s="1"/>
  <c r="G39" i="1"/>
  <c r="N36" i="1"/>
  <c r="N26" i="1"/>
  <c r="N27" i="1"/>
  <c r="N21" i="1"/>
  <c r="N41" i="1" l="1"/>
  <c r="M41" i="1"/>
  <c r="D98" i="1"/>
  <c r="N84" i="1"/>
  <c r="D85" i="1" s="1"/>
  <c r="M97" i="1"/>
  <c r="M94" i="1"/>
  <c r="M73" i="1"/>
  <c r="M78" i="1"/>
  <c r="N75" i="1"/>
  <c r="D76" i="1" s="1"/>
  <c r="D80" i="1"/>
  <c r="N60" i="1"/>
  <c r="N61" i="1"/>
  <c r="N65" i="1"/>
  <c r="M82" i="1"/>
  <c r="M39" i="1"/>
  <c r="M26" i="1"/>
  <c r="N39" i="1"/>
  <c r="D42" i="1" s="1"/>
  <c r="M27" i="1"/>
  <c r="M31" i="1"/>
  <c r="N31" i="1"/>
  <c r="M28" i="1"/>
  <c r="M21" i="1"/>
  <c r="D68" i="1" l="1"/>
  <c r="D90" i="1" s="1"/>
  <c r="G100" i="1"/>
  <c r="N100" i="1" s="1"/>
  <c r="G35" i="1"/>
  <c r="N35" i="1" s="1"/>
  <c r="G24" i="1"/>
  <c r="N24" i="1" s="1"/>
  <c r="D33" i="1" s="1"/>
  <c r="M35" i="1" l="1"/>
  <c r="D37" i="1"/>
  <c r="M24" i="1"/>
  <c r="D103" i="1"/>
  <c r="D104" i="1" s="1"/>
  <c r="M100" i="1"/>
  <c r="G20" i="1" l="1"/>
  <c r="M20" i="1" l="1"/>
  <c r="N20" i="1"/>
  <c r="D22" i="1" l="1"/>
  <c r="D53" i="1" l="1"/>
  <c r="E105" i="1" s="1"/>
</calcChain>
</file>

<file path=xl/sharedStrings.xml><?xml version="1.0" encoding="utf-8"?>
<sst xmlns="http://schemas.openxmlformats.org/spreadsheetml/2006/main" count="484" uniqueCount="167">
  <si>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</si>
  <si>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</si>
  <si>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</si>
  <si>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</si>
  <si>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</si>
  <si>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</si>
  <si>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</si>
  <si>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</si>
  <si>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</si>
  <si>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</si>
  <si>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</si>
  <si>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</si>
  <si>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</si>
  <si>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</si>
  <si>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</si>
  <si>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</si>
  <si>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Наименование</t>
  </si>
  <si>
    <t>1.1</t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</si>
  <si>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</si>
  <si>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</si>
  <si>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</si>
  <si>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</si>
  <si>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>3.1</t>
  </si>
  <si>
    <t>3.2</t>
  </si>
  <si>
    <t>Эффективность реализации ОМ 3</t>
  </si>
  <si>
    <t>4.1</t>
  </si>
  <si>
    <t>4.2</t>
  </si>
  <si>
    <t>Эффективность реализации ОМ 4</t>
  </si>
  <si>
    <t>Эффективность реализации ОМ 5</t>
  </si>
  <si>
    <t>5.1</t>
  </si>
  <si>
    <t>5.2</t>
  </si>
  <si>
    <t>Эффективность реализации ОМ 6</t>
  </si>
  <si>
    <r>
      <t xml:space="preserve">Эффективность реализации 1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</si>
  <si>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ОМ 1</t>
  </si>
  <si>
    <t>1.3</t>
  </si>
  <si>
    <t>1.4</t>
  </si>
  <si>
    <r>
      <t xml:space="preserve">Эффективность реализации 2 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</si>
  <si>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Эффективность реализации муниципальной программы по целевым индикаторам</t>
  </si>
  <si>
    <t>2.2</t>
  </si>
  <si>
    <t>2.3</t>
  </si>
  <si>
    <t>Эффективность реализации ОМ 7</t>
  </si>
  <si>
    <t>%</t>
  </si>
  <si>
    <t>Основное мероприятие 2.
Повышение качества  образования дошкольного образования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</si>
  <si>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</si>
  <si>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 xml:space="preserve">Эффективность реализации  ОМ 2  </t>
  </si>
  <si>
    <t xml:space="preserve">Основное мероприятие 3.
Развитие инфраструктуры доступности качественного  образования
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</si>
  <si>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</si>
  <si>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 xml:space="preserve">Мероприятие 1
Организация и проведение мероприятий, направленных на выявление и поддержку одаренных детей и талантливой молодежи 
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</si>
  <si>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</si>
  <si>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4.2.</t>
  </si>
  <si>
    <t xml:space="preserve">Мероприятие 2
Поощрение одаренных детей и талантливой молодежи
</t>
  </si>
  <si>
    <t>Мероприятие 1
Материально-техническое оснащение муниципальных образовательных учреждений дополнительного образования детей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</si>
  <si>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</si>
  <si>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</si>
  <si>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5.3.</t>
  </si>
  <si>
    <t xml:space="preserve">Мероприятие 1. 
Организация и  проведение районных  слетов, соревнований ЮДМ, ЮДП, военных сборах
</t>
  </si>
  <si>
    <t>6.1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</si>
  <si>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</si>
  <si>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>человек</t>
  </si>
  <si>
    <t>Задача 2 муниципальной программы
Обеспечение равного доступа населения к качественным услугам дошкольного, общего образования и дополнительного образования обучающихся</t>
  </si>
  <si>
    <t xml:space="preserve">Основное мероприятие 1
Предоставление муниципальных услуг муниципальными  образовательными учреждениями по предоставлению дошкольного, общего, дополнительного образования
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</si>
  <si>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</si>
  <si>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</si>
  <si>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</si>
  <si>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</si>
  <si>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</si>
  <si>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 xml:space="preserve">Основное мероприятие 2.
Повышение уровня защищённости и безопасности детей-сирот и детей, оставшихся без попечения родителей
</t>
  </si>
  <si>
    <t xml:space="preserve">Основное мероприятие 3.
Управление процессом образования и деятельностью органов опеки и попечительства
</t>
  </si>
  <si>
    <t>Основное мероприятие 4.
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</si>
  <si>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 xml:space="preserve">Мероприятие 1. 
Организационно-методическое  и информационное обеспечение  учреждений в сфере образования Исилькульского муниципального района Омской области
</t>
  </si>
  <si>
    <t>Мероприятие 2. 
Централизованное финансово-экономическое обеспечение учреждений в сфере образования Исилькульского муниципального района Омской области</t>
  </si>
  <si>
    <t xml:space="preserve">Мероприятие 3. 
Хозяйственное обеспечение учреждений в сфере образования Исилькульского муниципального района Омской области
</t>
  </si>
  <si>
    <t>4.3</t>
  </si>
  <si>
    <t xml:space="preserve">Доля детей-сирот и детей, оставшихся без попечения    
родителей, переданных на воспитание в семью, от общего   
количества выявленных детей-сирот и детей, оставшихся без
попечения родителей, проживающих на территории Исилькульского района
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</si>
  <si>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</si>
  <si>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 xml:space="preserve">Доля несовершеннолетних, получивших услугу по защите личных и жилищный прав, от общего числа обратившихся в орган опеки и попечительства.
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</si>
  <si>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</si>
  <si>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Подпрограмма № 3: «Организация отдыха детей и подростков в каникулярное время»</t>
  </si>
  <si>
    <t xml:space="preserve">Основное мероприятие 1
Совершенствование услуг по организации отдыха детей и подростков Исилькульского муниципального района Омской области
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</si>
  <si>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</si>
  <si>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</si>
  <si>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</si>
  <si>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Основное мероприятие 2.
Совершенствование и укрепление материально-технической базы детских лагерей 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</si>
  <si>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</si>
  <si>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</si>
  <si>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</si>
  <si>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Основное мероприятие 1.
Развитие инфраструктуры доступности качественного дошкольного образования</t>
  </si>
  <si>
    <t>3.3</t>
  </si>
  <si>
    <t>3.4</t>
  </si>
  <si>
    <t>3.5</t>
  </si>
  <si>
    <t>3.6</t>
  </si>
  <si>
    <t>3.7</t>
  </si>
  <si>
    <t>3.8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</si>
  <si>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</si>
  <si>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Основное мероприятие 5.
Обеспечение функционирования модели персонифицированного финансирования дополнительного образования детей </t>
  </si>
  <si>
    <r>
      <t xml:space="preserve">Эффективность реализации 3подпрограммы 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</si>
  <si>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Мероприятие 5.
Подготовка стационарных муниципальных детских оздоровительных лагерей</t>
  </si>
  <si>
    <t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</si>
  <si>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</si>
  <si>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Мероприятие 2. 
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</si>
  <si>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чел</t>
  </si>
  <si>
    <t>7.1</t>
  </si>
  <si>
    <t>Мероприятие 1. 
 Обеспечение функционирования модели персонифицированного финансирования дополнительного образования детей за счет средств местного бюджета.</t>
  </si>
  <si>
    <t xml:space="preserve">Мероприятие 1.
Проведение ремонта муниципальных дошкольных организаций
</t>
  </si>
  <si>
    <t>Мероприятие 2.
Материально-техническое оснащение дошкольных организаций</t>
  </si>
  <si>
    <t>Мероприятие 1                                                                                                                                                Ремонт зданий и материально-техническое оснащение муниципальных образовательных организаций муниципальных районов   Омской  области,   в   том   числе   приобретение   оборудования, 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</si>
  <si>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Мероприятие 2
Материально-техническое оснащение муниципальных образовательных организаций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</si>
  <si>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 
расчете на 1 предмет) в 10 процентах школ с худшими          
результатами единого государственного экзамена   </t>
  </si>
  <si>
    <t>Мероприятие 3
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</si>
  <si>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</si>
  <si>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Мероприятие 4              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</si>
  <si>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
</t>
  </si>
  <si>
    <t xml:space="preserve">Мероприятие 5.
Участие в организации и финансировании проведения общественных работ </t>
  </si>
  <si>
    <t>Количество безработных граждан, привлеченных для  выполнения общественных работ</t>
  </si>
  <si>
    <t>Мероприятие 6.
Обеспечение гарантированного своевременного и безопасного подвоза детей: приобретение и замена  школьных автобусов,  выработавших свой ресурс, установка ГЛОНАСС и приборов учета режимов движения труда и отдыха водителя (тахограф)</t>
  </si>
  <si>
    <t>Основное мероприятие 4. 
Выявление и поддержка одаренных детей и молодежи</t>
  </si>
  <si>
    <t xml:space="preserve">Мероприятие 3. 
Организация участия обучающихся в мероприятиях дополнительного образования детей </t>
  </si>
  <si>
    <t xml:space="preserve">Основное мероприятие 6.
Развитие физической культуры и спорта в образовательных учреждениях общего и дополнительного образования детей
</t>
  </si>
  <si>
    <t xml:space="preserve">Основное мероприятие 5. 
 Развитие сферы неформального образования и социализации детей
</t>
  </si>
  <si>
    <t xml:space="preserve"> Основное мероприятие 7.
Развитие кадрового потенциала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</si>
  <si>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 
Проведение районных конференций, конкурсов, смотров-конкурсов, мастер-классов, научно-практических конференций, форумов, фестиваля инновационных идей,  семинаров, совещаний и других мероприятий  для педагогических работников образовательных учреждений  района.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</si>
  <si>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</si>
  <si>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 xml:space="preserve">Мероприятие 1.
Реализация основных общеобразовательных программ дошкольного образования.
</t>
  </si>
  <si>
    <t xml:space="preserve">Мероприятие 2.
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
</t>
  </si>
  <si>
    <t xml:space="preserve">Мероприятие 3.
Реализация   основных общеобразовательных программ  основного общего образования </t>
  </si>
  <si>
    <t xml:space="preserve">Мероприятие 5.
Реализация дополнительных общеразвивающих программ 
</t>
  </si>
  <si>
    <t xml:space="preserve">Мероприятие 4.
Реализация   основных общеобразовательных программ  среднего общего образования  </t>
  </si>
  <si>
    <t>Мероприятие 1
 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</si>
  <si>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Мероприятие 2 
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</si>
  <si>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Мероприятие 3 
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</si>
  <si>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Мероприятие 1. 
Руководство и управление в сфере установленных функций органов местного самоуправления</t>
  </si>
  <si>
    <t>Мероприятие 2.
Организация и осуществление деятельности по опеке и попечительству над несовершеннолетними</t>
  </si>
  <si>
    <t>Мероприятие 2.
Организация медицинского осмотра работников, задействованных в работе  учреждений отдыха всех типов на территории района</t>
  </si>
  <si>
    <t xml:space="preserve">Мероприятие 3.
Организация отдыха детей  и молодежи
</t>
  </si>
  <si>
    <t>Мероприятие 4.
Организация и осуществление мероприятий по работе с детьми и молодежью в каникулярное время</t>
  </si>
  <si>
    <t>Мероприятие 1.
Подготовка  лагерей с дневным пребыванием  к оздоровительному сезону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</si>
  <si>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</si>
  <si>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>1.5</t>
  </si>
  <si>
    <t>Подпрограмма № 1"Развитие системы дошкольного, общего и дополнительного образования детей Исилькульского муниципального района"</t>
  </si>
  <si>
    <t>Задача  3 "Совершенствование и развитие системы организации отдыха детей и подростков"</t>
  </si>
  <si>
    <t>Задача 1 подпрограммы 1 муниципальной программы
"Создание условий для  доступности качественного дошкольного, общего образования, и дополнительного образования,  соответствующего требованиям развития экономики района, современным потребностями общества и каждого гражданина."</t>
  </si>
  <si>
    <t xml:space="preserve">оценки эффективности реализации муниципальной программы Исилькульского муниципального района Омской области
«Развитие образования Исилькульского муниципального района» в 2022-м году </t>
  </si>
  <si>
    <t xml:space="preserve">Мероприятие 8.
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
</t>
  </si>
  <si>
    <t>Мероприятие 7.
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</si>
  <si>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</si>
  <si>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3.9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</si>
  <si>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Исилькульского муниципального района Омской области, которым предоставлены средства указанной субсидии на соответствующие цели</t>
  </si>
  <si>
    <t>Мероприятие 2
Ремонт муниципальных  организаций дополнительного образования детей</t>
  </si>
  <si>
    <t>6.2</t>
  </si>
  <si>
    <t>Мероприятие 2. 
Участие обучающихся муниципальных образовательных учреждений  в конкурсах «Школа безопасности», «Безопасное колесо».</t>
  </si>
  <si>
    <t>ед.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</si>
  <si>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</si>
  <si>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1.6</t>
  </si>
  <si>
    <t xml:space="preserve">Мероприятие 6.  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
</t>
  </si>
  <si>
    <t xml:space="preserve"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
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	</t>
  </si>
  <si>
    <t>Основное мероприятие 7.                                                                                                                                                                                                                                                                                                                                                                                                                                                                                                            Реализация регионального проекта "Патриотическое воспитание граждан Российской Федерации", направленного на достижение целей федерального проекта " Патриотическое воспитание граждан Российской Федерации"</t>
  </si>
  <si>
    <t>Мероприятие 1.   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</si>
  <si>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</si>
  <si>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Мероприятие 3.
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</si>
  <si>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Доля муниципальных учреждений отдыха детей и их оздоровления, в которых выполнен запланированный ремонт объектов ифраструктуры в рамках реализации Плана мероприятий ("дорожной карты") "Развитие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годы", утвержденного распоряжением Правительства Омской области от 1 апреля 2020 года №41-рп (далее- "дорожная карта") в общем количестве муниципальных учреждений отдыха детей иих оздороления, требующих ремонта и участвующих в реализации мероприятий "дорожной карты" в текущем году (процентов)</t>
  </si>
  <si>
    <t xml:space="preserve">Приложение №1 к пояснительной записке
</t>
  </si>
  <si>
    <t>Основное мероприятие 8
"Реализация мероприятий, направленных на достижение целей федерального проекта "Современная школа"</t>
  </si>
  <si>
    <t>8.1</t>
  </si>
  <si>
    <t>Эффективность реализации ОМ 8</t>
  </si>
  <si>
    <t>ед</t>
  </si>
  <si>
    <t>Мероприятие 11
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</si>
  <si>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Мероприятие 2
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</si>
</sst>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70C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35">
    <xf numFmtId="0" fontId="0" fillId="0" borderId="0" xfId="0"/>
    <xf numFmtId="0" fontId="2" fillId="0" borderId="0" xfId="0" applyFont="1" applyAlignment="1">
      <alignment horizontal="right" vertical="center" indent="15"/>
    </xf>
    <xf numFmtId="0" fontId="3" fillId="0" borderId="0" xfId="0" applyFont="1"/>
    <xf numFmtId="0" fontId="0" fillId="0" borderId="0" xfId="0" applyBorder="1"/>
    <xf numFmtId="0" fontId="6" fillId="0" borderId="0" xfId="0" applyFont="1"/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14" fillId="0" borderId="0" xfId="0" applyFont="1"/>
    <xf numFmtId="0" fontId="14" fillId="0" borderId="6" xfId="0" applyFont="1" applyBorder="1" applyProtection="1">
      <protection hidden="1"/>
    </xf>
    <xf numFmtId="0" fontId="14" fillId="0" borderId="1" xfId="0" applyFont="1" applyBorder="1" applyProtection="1"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Border="1" applyProtection="1">
      <protection locked="0"/>
    </xf>
    <xf numFmtId="0" fontId="12" fillId="0" borderId="1" xfId="0" applyFont="1" applyBorder="1" applyAlignment="1" applyProtection="1">
      <alignment horizontal="justify" vertical="top"/>
      <protection locked="0"/>
    </xf>
    <xf numFmtId="0" fontId="8" fillId="0" borderId="6" xfId="0" applyFont="1" applyBorder="1" applyProtection="1">
      <protection locked="0"/>
    </xf>
    <xf numFmtId="49" fontId="14" fillId="0" borderId="1" xfId="0" applyNumberFormat="1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14" fillId="0" borderId="1" xfId="0" applyFont="1" applyBorder="1" applyProtection="1">
      <protection locked="0"/>
    </xf>
    <xf numFmtId="0" fontId="13" fillId="0" borderId="2" xfId="0" applyFont="1" applyBorder="1" applyAlignment="1" applyProtection="1">
      <protection locked="0"/>
    </xf>
    <xf numFmtId="0" fontId="7" fillId="0" borderId="1" xfId="0" applyFont="1" applyBorder="1" applyProtection="1">
      <protection locked="0"/>
    </xf>
    <xf numFmtId="49" fontId="16" fillId="0" borderId="1" xfId="0" applyNumberFormat="1" applyFont="1" applyBorder="1" applyProtection="1">
      <protection locked="0"/>
    </xf>
    <xf numFmtId="0" fontId="15" fillId="3" borderId="4" xfId="1" applyFont="1" applyFill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wrapText="1"/>
      <protection locked="0"/>
    </xf>
    <xf numFmtId="49" fontId="14" fillId="0" borderId="0" xfId="0" applyNumberFormat="1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11" fillId="0" borderId="1" xfId="0" applyFont="1" applyBorder="1" applyAlignment="1" applyProtection="1">
      <alignment horizontal="justify" vertical="top" wrapText="1"/>
      <protection locked="0"/>
    </xf>
    <xf numFmtId="0" fontId="12" fillId="0" borderId="4" xfId="0" applyFont="1" applyBorder="1" applyAlignment="1" applyProtection="1">
      <alignment horizontal="justify" vertical="top"/>
      <protection locked="0"/>
    </xf>
    <xf numFmtId="0" fontId="8" fillId="0" borderId="4" xfId="0" applyFont="1" applyBorder="1" applyProtection="1">
      <protection locked="0"/>
    </xf>
    <xf numFmtId="0" fontId="12" fillId="0" borderId="4" xfId="0" applyFont="1" applyBorder="1" applyAlignment="1" applyProtection="1">
      <alignment horizontal="justify" vertical="top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justify" vertical="center"/>
      <protection locked="0"/>
    </xf>
    <xf numFmtId="2" fontId="14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protection locked="0"/>
    </xf>
    <xf numFmtId="0" fontId="0" fillId="0" borderId="0" xfId="0" applyAlignment="1">
      <alignment vertical="top"/>
    </xf>
    <xf numFmtId="0" fontId="14" fillId="0" borderId="2" xfId="0" applyFont="1" applyBorder="1" applyProtection="1">
      <protection locked="0"/>
    </xf>
    <xf numFmtId="2" fontId="14" fillId="0" borderId="1" xfId="0" applyNumberFormat="1" applyFont="1" applyBorder="1" applyProtection="1">
      <protection hidden="1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2" fontId="5" fillId="0" borderId="1" xfId="0" applyNumberFormat="1" applyFont="1" applyBorder="1" applyAlignment="1" applyProtection="1">
      <protection hidden="1"/>
    </xf>
    <xf numFmtId="0" fontId="17" fillId="3" borderId="1" xfId="1" applyFont="1" applyFill="1" applyBorder="1" applyAlignment="1" applyProtection="1">
      <alignment vertical="top" wrapText="1"/>
      <protection locked="0"/>
    </xf>
    <xf numFmtId="0" fontId="8" fillId="0" borderId="1" xfId="0" applyFont="1" applyBorder="1" applyProtection="1">
      <protection hidden="1"/>
    </xf>
    <xf numFmtId="0" fontId="8" fillId="3" borderId="1" xfId="0" applyFont="1" applyFill="1" applyBorder="1" applyAlignment="1" applyProtection="1">
      <alignment vertical="top" wrapText="1"/>
      <protection locked="0"/>
    </xf>
    <xf numFmtId="0" fontId="14" fillId="0" borderId="4" xfId="0" applyFont="1" applyBorder="1" applyProtection="1"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49" fontId="14" fillId="0" borderId="2" xfId="0" applyNumberFormat="1" applyFont="1" applyBorder="1" applyProtection="1">
      <protection locked="0"/>
    </xf>
    <xf numFmtId="0" fontId="15" fillId="3" borderId="3" xfId="1" applyFont="1" applyFill="1" applyBorder="1" applyAlignment="1" applyProtection="1">
      <alignment horizontal="right" vertical="top"/>
      <protection locked="0"/>
    </xf>
    <xf numFmtId="2" fontId="14" fillId="3" borderId="1" xfId="0" applyNumberFormat="1" applyFont="1" applyFill="1" applyBorder="1" applyProtection="1">
      <protection locked="0"/>
    </xf>
    <xf numFmtId="0" fontId="14" fillId="0" borderId="1" xfId="0" applyNumberFormat="1" applyFont="1" applyBorder="1" applyProtection="1">
      <protection hidden="1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14" fillId="0" borderId="1" xfId="0" applyFont="1" applyFill="1" applyBorder="1" applyProtection="1">
      <protection locked="0"/>
    </xf>
    <xf numFmtId="0" fontId="18" fillId="4" borderId="1" xfId="0" applyFont="1" applyFill="1" applyBorder="1" applyProtection="1">
      <protection locked="0"/>
    </xf>
    <xf numFmtId="0" fontId="0" fillId="4" borderId="0" xfId="0" applyFill="1"/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4" fillId="4" borderId="1" xfId="0" applyNumberFormat="1" applyFont="1" applyFill="1" applyBorder="1" applyProtection="1">
      <protection locked="0"/>
    </xf>
    <xf numFmtId="0" fontId="14" fillId="4" borderId="1" xfId="0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3" xfId="0" applyFont="1" applyFill="1" applyBorder="1" applyProtection="1">
      <protection locked="0"/>
    </xf>
    <xf numFmtId="2" fontId="14" fillId="0" borderId="6" xfId="0" applyNumberFormat="1" applyFont="1" applyBorder="1" applyProtection="1">
      <protection locked="0"/>
    </xf>
    <xf numFmtId="2" fontId="14" fillId="4" borderId="6" xfId="0" applyNumberFormat="1" applyFont="1" applyFill="1" applyBorder="1" applyProtection="1">
      <protection locked="0"/>
    </xf>
    <xf numFmtId="2" fontId="14" fillId="0" borderId="1" xfId="0" applyNumberFormat="1" applyFont="1" applyFill="1" applyBorder="1" applyProtection="1">
      <protection hidden="1"/>
    </xf>
    <xf numFmtId="0" fontId="0" fillId="5" borderId="0" xfId="0" applyFill="1"/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5" borderId="7" xfId="0" applyFont="1" applyFill="1" applyBorder="1" applyProtection="1">
      <protection locked="0"/>
    </xf>
    <xf numFmtId="0" fontId="14" fillId="5" borderId="1" xfId="0" applyFont="1" applyFill="1" applyBorder="1" applyProtection="1">
      <protection locked="0"/>
    </xf>
    <xf numFmtId="2" fontId="14" fillId="5" borderId="1" xfId="0" applyNumberFormat="1" applyFont="1" applyFill="1" applyBorder="1" applyProtection="1">
      <protection locked="0"/>
    </xf>
    <xf numFmtId="0" fontId="14" fillId="5" borderId="0" xfId="0" applyFont="1" applyFill="1" applyBorder="1" applyProtection="1">
      <protection locked="0"/>
    </xf>
    <xf numFmtId="0" fontId="14" fillId="5" borderId="3" xfId="0" applyFont="1" applyFill="1" applyBorder="1" applyProtection="1">
      <protection locked="0"/>
    </xf>
    <xf numFmtId="0" fontId="14" fillId="5" borderId="6" xfId="0" applyFont="1" applyFill="1" applyBorder="1" applyProtection="1">
      <protection locked="0"/>
    </xf>
    <xf numFmtId="2" fontId="14" fillId="0" borderId="6" xfId="0" applyNumberFormat="1" applyFont="1" applyBorder="1" applyAlignment="1" applyProtection="1">
      <alignment horizontal="right"/>
      <protection locked="0"/>
    </xf>
    <xf numFmtId="0" fontId="14" fillId="5" borderId="6" xfId="0" applyFont="1" applyFill="1" applyBorder="1" applyAlignment="1" applyProtection="1">
      <alignment horizontal="right"/>
      <protection locked="0"/>
    </xf>
    <xf numFmtId="2" fontId="14" fillId="5" borderId="6" xfId="0" applyNumberFormat="1" applyFont="1" applyFill="1" applyBorder="1" applyAlignment="1" applyProtection="1">
      <alignment horizontal="right"/>
      <protection locked="0"/>
    </xf>
    <xf numFmtId="2" fontId="14" fillId="4" borderId="6" xfId="0" applyNumberFormat="1" applyFont="1" applyFill="1" applyBorder="1" applyAlignment="1" applyProtection="1">
      <alignment horizontal="right"/>
      <protection locked="0"/>
    </xf>
    <xf numFmtId="2" fontId="14" fillId="0" borderId="1" xfId="0" applyNumberFormat="1" applyFont="1" applyFill="1" applyBorder="1" applyAlignment="1" applyProtection="1">
      <alignment vertical="center"/>
      <protection hidden="1"/>
    </xf>
    <xf numFmtId="2" fontId="14" fillId="0" borderId="5" xfId="0" applyNumberFormat="1" applyFont="1" applyFill="1" applyBorder="1" applyAlignment="1" applyProtection="1">
      <protection hidden="1"/>
    </xf>
    <xf numFmtId="0" fontId="14" fillId="0" borderId="1" xfId="0" applyNumberFormat="1" applyFont="1" applyBorder="1" applyAlignment="1" applyProtection="1"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14" fillId="0" borderId="5" xfId="0" applyFont="1" applyBorder="1" applyAlignment="1" applyProtection="1">
      <protection hidden="1"/>
    </xf>
    <xf numFmtId="0" fontId="14" fillId="0" borderId="4" xfId="0" applyFont="1" applyBorder="1" applyAlignment="1" applyProtection="1">
      <alignment vertical="center"/>
      <protection hidden="1"/>
    </xf>
    <xf numFmtId="0" fontId="17" fillId="3" borderId="1" xfId="1" applyFont="1" applyFill="1" applyBorder="1" applyAlignment="1" applyProtection="1">
      <alignment horizontal="left" vertical="top" wrapText="1"/>
      <protection locked="0"/>
    </xf>
    <xf numFmtId="2" fontId="14" fillId="0" borderId="1" xfId="0" applyNumberFormat="1" applyFont="1" applyFill="1" applyBorder="1" applyAlignment="1" applyProtection="1">
      <protection hidden="1"/>
    </xf>
    <xf numFmtId="0" fontId="14" fillId="0" borderId="1" xfId="0" applyFont="1" applyBorder="1" applyAlignment="1" applyProtection="1">
      <protection hidden="1"/>
    </xf>
    <xf numFmtId="0" fontId="19" fillId="0" borderId="0" xfId="0" applyFont="1"/>
    <xf numFmtId="0" fontId="8" fillId="4" borderId="6" xfId="0" applyFont="1" applyFill="1" applyBorder="1" applyProtection="1">
      <protection locked="0"/>
    </xf>
    <xf numFmtId="0" fontId="8" fillId="4" borderId="1" xfId="0" applyFont="1" applyFill="1" applyBorder="1" applyProtection="1">
      <protection locked="0"/>
    </xf>
    <xf numFmtId="0" fontId="18" fillId="5" borderId="1" xfId="0" applyFont="1" applyFill="1" applyBorder="1" applyProtection="1">
      <protection locked="0"/>
    </xf>
    <xf numFmtId="2" fontId="18" fillId="4" borderId="1" xfId="0" applyNumberFormat="1" applyFont="1" applyFill="1" applyBorder="1" applyProtection="1">
      <protection locked="0"/>
    </xf>
    <xf numFmtId="2" fontId="18" fillId="5" borderId="1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/>
    <xf numFmtId="0" fontId="21" fillId="0" borderId="0" xfId="0" applyFont="1" applyFill="1" applyBorder="1" applyAlignment="1">
      <alignment vertical="top" wrapText="1"/>
    </xf>
    <xf numFmtId="2" fontId="14" fillId="0" borderId="6" xfId="0" applyNumberFormat="1" applyFont="1" applyBorder="1" applyProtection="1">
      <protection hidden="1"/>
    </xf>
    <xf numFmtId="2" fontId="14" fillId="0" borderId="5" xfId="0" applyNumberFormat="1" applyFont="1" applyBorder="1" applyAlignment="1" applyProtection="1">
      <protection hidden="1"/>
    </xf>
    <xf numFmtId="2" fontId="14" fillId="0" borderId="1" xfId="0" applyNumberFormat="1" applyFont="1" applyBorder="1" applyAlignment="1" applyProtection="1">
      <protection hidden="1"/>
    </xf>
    <xf numFmtId="2" fontId="22" fillId="3" borderId="1" xfId="1" applyNumberFormat="1" applyFont="1" applyFill="1" applyBorder="1" applyAlignment="1" applyProtection="1">
      <alignment vertical="top"/>
      <protection hidden="1"/>
    </xf>
    <xf numFmtId="2" fontId="0" fillId="4" borderId="0" xfId="0" applyNumberFormat="1" applyFill="1"/>
    <xf numFmtId="2" fontId="0" fillId="0" borderId="0" xfId="0" applyNumberFormat="1"/>
    <xf numFmtId="0" fontId="14" fillId="0" borderId="4" xfId="0" applyFont="1" applyBorder="1" applyProtection="1"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49" fontId="14" fillId="0" borderId="6" xfId="0" applyNumberFormat="1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7" fillId="3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Protection="1">
      <protection locked="0"/>
    </xf>
    <xf numFmtId="2" fontId="14" fillId="0" borderId="6" xfId="0" applyNumberFormat="1" applyFont="1" applyFill="1" applyBorder="1" applyProtection="1">
      <protection hidden="1"/>
    </xf>
    <xf numFmtId="2" fontId="14" fillId="0" borderId="6" xfId="0" applyNumberFormat="1" applyFont="1" applyFill="1" applyBorder="1" applyProtection="1">
      <protection locked="0"/>
    </xf>
    <xf numFmtId="0" fontId="8" fillId="0" borderId="7" xfId="0" applyFont="1" applyFill="1" applyBorder="1" applyProtection="1">
      <protection locked="0"/>
    </xf>
    <xf numFmtId="0" fontId="14" fillId="0" borderId="6" xfId="0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2" fontId="14" fillId="0" borderId="1" xfId="0" applyNumberFormat="1" applyFont="1" applyFill="1" applyBorder="1" applyProtection="1">
      <protection locked="0"/>
    </xf>
    <xf numFmtId="0" fontId="8" fillId="0" borderId="4" xfId="0" applyFont="1" applyFill="1" applyBorder="1" applyProtection="1">
      <protection locked="0"/>
    </xf>
    <xf numFmtId="0" fontId="18" fillId="0" borderId="1" xfId="0" applyFont="1" applyFill="1" applyBorder="1" applyProtection="1">
      <protection locked="0"/>
    </xf>
    <xf numFmtId="0" fontId="15" fillId="0" borderId="4" xfId="1" applyFont="1" applyFill="1" applyBorder="1" applyAlignment="1" applyProtection="1">
      <alignment vertical="top"/>
      <protection locked="0"/>
    </xf>
    <xf numFmtId="0" fontId="14" fillId="0" borderId="1" xfId="0" applyFont="1" applyFill="1" applyBorder="1" applyAlignment="1" applyProtection="1">
      <protection locked="0"/>
    </xf>
    <xf numFmtId="0" fontId="14" fillId="0" borderId="3" xfId="0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2" fontId="18" fillId="0" borderId="1" xfId="0" applyNumberFormat="1" applyFont="1" applyFill="1" applyBorder="1" applyProtection="1">
      <protection locked="0"/>
    </xf>
    <xf numFmtId="2" fontId="14" fillId="0" borderId="6" xfId="0" applyNumberFormat="1" applyFont="1" applyFill="1" applyBorder="1" applyAlignment="1" applyProtection="1">
      <alignment horizontal="right"/>
      <protection locked="0"/>
    </xf>
    <xf numFmtId="0" fontId="14" fillId="0" borderId="6" xfId="0" applyFont="1" applyFill="1" applyBorder="1" applyAlignment="1" applyProtection="1">
      <alignment horizontal="right"/>
      <protection locked="0"/>
    </xf>
    <xf numFmtId="2" fontId="5" fillId="0" borderId="1" xfId="0" applyNumberFormat="1" applyFont="1" applyFill="1" applyBorder="1" applyAlignment="1" applyProtection="1">
      <protection hidden="1"/>
    </xf>
    <xf numFmtId="2" fontId="0" fillId="0" borderId="0" xfId="0" applyNumberFormat="1" applyFill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right"/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8" fillId="0" borderId="1" xfId="0" applyFont="1" applyFill="1" applyBorder="1" applyAlignment="1" applyProtection="1">
      <alignment horizontal="left" vertical="center" wrapText="1" indent="3"/>
      <protection locked="0"/>
    </xf>
    <xf numFmtId="0" fontId="8" fillId="0" borderId="1" xfId="0" applyFont="1" applyFill="1" applyBorder="1" applyAlignment="1" applyProtection="1">
      <alignment horizontal="left" vertical="center" wrapText="1" indent="1"/>
      <protection locked="0"/>
    </xf>
    <xf numFmtId="0" fontId="8" fillId="0" borderId="1" xfId="0" applyFont="1" applyFill="1" applyBorder="1" applyAlignment="1" applyProtection="1">
      <alignment horizontal="left" vertical="center" wrapText="1" indent="2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 applyProtection="1">
      <alignment horizontal="justify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3" xfId="0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49" fontId="8" fillId="0" borderId="3" xfId="0" applyNumberFormat="1" applyFont="1" applyBorder="1" applyAlignment="1" applyProtection="1">
      <alignment horizontal="left" vertical="top"/>
      <protection locked="0"/>
    </xf>
    <xf numFmtId="49" fontId="8" fillId="0" borderId="4" xfId="0" applyNumberFormat="1" applyFont="1" applyBorder="1" applyAlignment="1" applyProtection="1">
      <alignment horizontal="left" vertical="top"/>
      <protection locked="0"/>
    </xf>
    <xf numFmtId="0" fontId="15" fillId="3" borderId="2" xfId="1" applyFont="1" applyFill="1" applyBorder="1" applyAlignment="1" applyProtection="1">
      <alignment horizontal="right" vertical="top"/>
      <protection locked="0"/>
    </xf>
    <xf numFmtId="0" fontId="15" fillId="3" borderId="4" xfId="1" applyFont="1" applyFill="1" applyBorder="1" applyAlignment="1" applyProtection="1">
      <alignment horizontal="right" vertical="top"/>
      <protection locked="0"/>
    </xf>
    <xf numFmtId="49" fontId="8" fillId="0" borderId="2" xfId="0" applyNumberFormat="1" applyFont="1" applyBorder="1" applyAlignment="1" applyProtection="1">
      <alignment horizontal="left" wrapText="1"/>
      <protection locked="0"/>
    </xf>
    <xf numFmtId="49" fontId="8" fillId="0" borderId="3" xfId="0" applyNumberFormat="1" applyFont="1" applyBorder="1" applyAlignment="1" applyProtection="1">
      <alignment horizontal="left"/>
      <protection locked="0"/>
    </xf>
    <xf numFmtId="49" fontId="8" fillId="0" borderId="4" xfId="0" applyNumberFormat="1" applyFont="1" applyBorder="1" applyAlignment="1" applyProtection="1">
      <alignment horizontal="left"/>
      <protection locked="0"/>
    </xf>
    <xf numFmtId="49" fontId="8" fillId="0" borderId="2" xfId="0" applyNumberFormat="1" applyFont="1" applyBorder="1" applyAlignment="1" applyProtection="1">
      <alignment wrapText="1"/>
      <protection locked="0"/>
    </xf>
    <xf numFmtId="49" fontId="8" fillId="0" borderId="3" xfId="0" applyNumberFormat="1" applyFont="1" applyBorder="1" applyAlignment="1" applyProtection="1">
      <alignment wrapText="1"/>
      <protection locked="0"/>
    </xf>
    <xf numFmtId="49" fontId="8" fillId="0" borderId="4" xfId="0" applyNumberFormat="1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49" fontId="14" fillId="0" borderId="5" xfId="0" applyNumberFormat="1" applyFont="1" applyBorder="1" applyAlignment="1" applyProtection="1">
      <alignment horizontal="center"/>
      <protection locked="0"/>
    </xf>
    <xf numFmtId="49" fontId="14" fillId="0" borderId="6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2" fontId="14" fillId="0" borderId="5" xfId="0" applyNumberFormat="1" applyFont="1" applyFill="1" applyBorder="1" applyAlignment="1" applyProtection="1">
      <alignment horizontal="center" vertical="center"/>
      <protection locked="0"/>
    </xf>
    <xf numFmtId="2" fontId="14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5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2" fontId="18" fillId="0" borderId="5" xfId="0" applyNumberFormat="1" applyFont="1" applyFill="1" applyBorder="1" applyAlignment="1" applyProtection="1">
      <alignment horizontal="center" vertical="center"/>
      <protection locked="0"/>
    </xf>
    <xf numFmtId="2" fontId="14" fillId="0" borderId="5" xfId="0" applyNumberFormat="1" applyFont="1" applyFill="1" applyBorder="1" applyAlignment="1" applyProtection="1">
      <alignment vertical="center"/>
      <protection hidden="1"/>
    </xf>
    <xf numFmtId="2" fontId="14" fillId="0" borderId="6" xfId="0" applyNumberFormat="1" applyFont="1" applyFill="1" applyBorder="1" applyAlignment="1" applyProtection="1">
      <alignment vertical="center"/>
      <protection hidden="1"/>
    </xf>
    <xf numFmtId="2" fontId="14" fillId="0" borderId="5" xfId="0" applyNumberFormat="1" applyFont="1" applyBorder="1" applyAlignment="1" applyProtection="1">
      <alignment vertical="center"/>
      <protection hidden="1"/>
    </xf>
    <xf numFmtId="2" fontId="14" fillId="0" borderId="6" xfId="0" applyNumberFormat="1" applyFont="1" applyBorder="1" applyAlignment="1" applyProtection="1">
      <alignment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6" xfId="0" applyFont="1" applyBorder="1" applyAlignment="1" applyProtection="1">
      <alignment vertical="center"/>
      <protection hidden="1"/>
    </xf>
    <xf numFmtId="0" fontId="15" fillId="3" borderId="2" xfId="1" applyFont="1" applyFill="1" applyBorder="1" applyAlignment="1" applyProtection="1">
      <alignment horizontal="right"/>
      <protection locked="0"/>
    </xf>
    <xf numFmtId="0" fontId="15" fillId="3" borderId="4" xfId="1" applyFont="1" applyFill="1" applyBorder="1" applyAlignment="1" applyProtection="1">
      <alignment horizontal="right"/>
      <protection locked="0"/>
    </xf>
    <xf numFmtId="0" fontId="15" fillId="3" borderId="1" xfId="1" applyFont="1" applyFill="1" applyBorder="1" applyAlignment="1" applyProtection="1">
      <alignment horizontal="right"/>
      <protection locked="0"/>
    </xf>
    <xf numFmtId="0" fontId="8" fillId="0" borderId="2" xfId="0" applyFont="1" applyBorder="1" applyAlignment="1" applyProtection="1">
      <alignment wrapText="1"/>
      <protection locked="0"/>
    </xf>
    <xf numFmtId="0" fontId="8" fillId="0" borderId="3" xfId="0" applyFont="1" applyBorder="1" applyAlignment="1" applyProtection="1">
      <alignment wrapText="1"/>
      <protection locked="0"/>
    </xf>
    <xf numFmtId="0" fontId="8" fillId="0" borderId="4" xfId="0" applyFont="1" applyBorder="1" applyAlignment="1" applyProtection="1">
      <alignment wrapText="1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2" fontId="18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/>
      <protection locked="0"/>
    </xf>
    <xf numFmtId="0" fontId="8" fillId="0" borderId="4" xfId="0" applyFont="1" applyBorder="1" applyAlignment="1" applyProtection="1">
      <alignment horizontal="left" vertical="top"/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14" fillId="0" borderId="3" xfId="0" applyFont="1" applyBorder="1" applyProtection="1">
      <protection locked="0"/>
    </xf>
    <xf numFmtId="0" fontId="14" fillId="0" borderId="4" xfId="0" applyFont="1" applyBorder="1" applyProtection="1">
      <protection locked="0"/>
    </xf>
    <xf numFmtId="0" fontId="15" fillId="3" borderId="3" xfId="1" applyFont="1" applyFill="1" applyBorder="1" applyAlignment="1" applyProtection="1">
      <alignment horizontal="right"/>
      <protection locked="0"/>
    </xf>
    <xf numFmtId="0" fontId="14" fillId="0" borderId="5" xfId="0" applyNumberFormat="1" applyFont="1" applyBorder="1" applyAlignment="1" applyProtection="1">
      <alignment vertical="center"/>
      <protection hidden="1"/>
    </xf>
    <xf numFmtId="0" fontId="14" fillId="0" borderId="6" xfId="0" applyNumberFormat="1" applyFont="1" applyBorder="1" applyAlignment="1" applyProtection="1">
      <alignment vertical="center"/>
      <protection hidden="1"/>
    </xf>
    <xf numFmtId="49" fontId="14" fillId="0" borderId="5" xfId="0" applyNumberFormat="1" applyFont="1" applyBorder="1" applyProtection="1">
      <protection locked="0"/>
    </xf>
    <xf numFmtId="49" fontId="14" fillId="0" borderId="6" xfId="0" applyNumberFormat="1" applyFont="1" applyBorder="1" applyProtection="1">
      <protection locked="0"/>
    </xf>
    <xf numFmtId="0" fontId="14" fillId="0" borderId="5" xfId="0" applyFont="1" applyFill="1" applyBorder="1" applyAlignment="1" applyProtection="1">
      <alignment vertical="center"/>
      <protection locked="0"/>
    </xf>
    <xf numFmtId="0" fontId="14" fillId="0" borderId="6" xfId="0" applyFont="1" applyFill="1" applyBorder="1" applyAlignment="1" applyProtection="1">
      <alignment vertical="center"/>
      <protection locked="0"/>
    </xf>
    <xf numFmtId="0" fontId="18" fillId="0" borderId="5" xfId="0" applyFont="1" applyFill="1" applyBorder="1" applyAlignment="1" applyProtection="1">
      <alignment vertical="center"/>
      <protection locked="0"/>
    </xf>
    <xf numFmtId="0" fontId="18" fillId="0" borderId="6" xfId="0" applyFont="1" applyFill="1" applyBorder="1" applyAlignment="1" applyProtection="1">
      <alignment vertical="center"/>
      <protection locked="0"/>
    </xf>
    <xf numFmtId="2" fontId="14" fillId="0" borderId="5" xfId="0" applyNumberFormat="1" applyFont="1" applyBorder="1" applyAlignment="1" applyProtection="1">
      <alignment horizontal="center" vertical="center"/>
      <protection locked="0"/>
    </xf>
    <xf numFmtId="2" fontId="14" fillId="0" borderId="6" xfId="0" applyNumberFormat="1" applyFont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4" fillId="4" borderId="6" xfId="0" applyFont="1" applyFill="1" applyBorder="1" applyAlignment="1" applyProtection="1">
      <alignment horizontal="center" vertical="center"/>
      <protection locked="0"/>
    </xf>
    <xf numFmtId="2" fontId="14" fillId="3" borderId="5" xfId="0" applyNumberFormat="1" applyFont="1" applyFill="1" applyBorder="1" applyAlignment="1" applyProtection="1">
      <alignment horizontal="center" vertical="center"/>
      <protection locked="0"/>
    </xf>
    <xf numFmtId="2" fontId="14" fillId="3" borderId="6" xfId="0" applyNumberFormat="1" applyFont="1" applyFill="1" applyBorder="1" applyAlignment="1" applyProtection="1">
      <alignment horizontal="center" vertical="center"/>
      <protection locked="0"/>
    </xf>
    <xf numFmtId="2" fontId="18" fillId="5" borderId="5" xfId="0" applyNumberFormat="1" applyFont="1" applyFill="1" applyBorder="1" applyAlignment="1" applyProtection="1">
      <alignment horizontal="center" vertical="center"/>
      <protection locked="0"/>
    </xf>
    <xf numFmtId="2" fontId="18" fillId="5" borderId="6" xfId="0" applyNumberFormat="1" applyFont="1" applyFill="1" applyBorder="1" applyAlignment="1" applyProtection="1">
      <alignment horizontal="center" vertical="center"/>
      <protection locked="0"/>
    </xf>
    <xf numFmtId="2" fontId="14" fillId="4" borderId="5" xfId="0" applyNumberFormat="1" applyFont="1" applyFill="1" applyBorder="1" applyAlignment="1" applyProtection="1">
      <alignment horizontal="center" vertical="center"/>
      <protection locked="0"/>
    </xf>
    <xf numFmtId="2" fontId="14" fillId="4" borderId="6" xfId="0" applyNumberFormat="1" applyFont="1" applyFill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 applyProtection="1">
      <alignment vertical="center"/>
      <protection locked="0"/>
    </xf>
    <xf numFmtId="0" fontId="18" fillId="5" borderId="6" xfId="0" applyFont="1" applyFill="1" applyBorder="1" applyAlignment="1" applyProtection="1">
      <alignment vertical="center"/>
      <protection locked="0"/>
    </xf>
    <xf numFmtId="0" fontId="14" fillId="3" borderId="5" xfId="0" applyFont="1" applyFill="1" applyBorder="1" applyAlignment="1" applyProtection="1">
      <alignment vertical="center"/>
      <protection locked="0"/>
    </xf>
    <xf numFmtId="0" fontId="14" fillId="3" borderId="6" xfId="0" applyFont="1" applyFill="1" applyBorder="1" applyAlignment="1" applyProtection="1">
      <alignment vertical="center"/>
      <protection locked="0"/>
    </xf>
    <xf numFmtId="0" fontId="18" fillId="4" borderId="5" xfId="0" applyFont="1" applyFill="1" applyBorder="1" applyAlignment="1" applyProtection="1">
      <alignment vertical="center"/>
      <protection locked="0"/>
    </xf>
    <xf numFmtId="0" fontId="18" fillId="4" borderId="6" xfId="0" applyFont="1" applyFill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left" vertical="center" wrapText="1" indent="3"/>
      <protection locked="0"/>
    </xf>
    <xf numFmtId="0" fontId="8" fillId="2" borderId="1" xfId="0" applyFont="1" applyFill="1" applyBorder="1" applyAlignment="1" applyProtection="1">
      <alignment horizontal="left" vertical="center" wrapText="1" indent="1"/>
      <protection locked="0"/>
    </xf>
    <xf numFmtId="0" fontId="8" fillId="4" borderId="1" xfId="0" applyFont="1" applyFill="1" applyBorder="1" applyAlignment="1" applyProtection="1">
      <alignment horizontal="left" vertical="center" wrapText="1" indent="2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5" borderId="1" xfId="0" applyFont="1" applyFill="1" applyBorder="1" applyAlignment="1" applyProtection="1">
      <alignment horizontal="justify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Расчет индикаторов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tabSelected="1" topLeftCell="E1" zoomScale="83" zoomScaleNormal="83" workbookViewId="0">
      <selection activeCell="M3" sqref="M3:N5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3.140625" customWidth="1"/>
    <col min="5" max="6" width="9.140625" style="108"/>
    <col min="7" max="7" width="13.5703125" style="108" customWidth="1"/>
    <col min="8" max="8" width="13.7109375" style="108" customWidth="1"/>
    <col min="9" max="9" width="15.7109375" style="108" customWidth="1"/>
    <col min="10" max="10" width="15" style="108" customWidth="1"/>
    <col min="11" max="11" width="13.85546875" style="108" customWidth="1"/>
    <col min="12" max="12" width="14.7109375" customWidth="1"/>
    <col min="13" max="13" width="16.140625" customWidth="1"/>
    <col min="14" max="14" width="17.140625" customWidth="1"/>
    <col min="21" max="23" width="0" hidden="1" customWidth="1"/>
    <col min="24" max="28" width="9.140625" style="91"/>
  </cols>
  <sheetData>
    <row r="1" spans="1:28" ht="0.75" customHeight="1" x14ac:dyDescent="0.25"/>
    <row r="2" spans="1:28" ht="5.25" customHeight="1" x14ac:dyDescent="0.25">
      <c r="L2" s="1"/>
    </row>
    <row r="3" spans="1:28" x14ac:dyDescent="0.25">
      <c r="L3" s="1"/>
      <c r="M3" s="128" t="s">
        <v>160</v>
      </c>
      <c r="N3" s="129"/>
    </row>
    <row r="4" spans="1:28" ht="15.75" x14ac:dyDescent="0.25">
      <c r="L4" s="2"/>
      <c r="M4" s="129"/>
      <c r="N4" s="129"/>
    </row>
    <row r="5" spans="1:28" ht="65.25" customHeight="1" x14ac:dyDescent="0.25">
      <c r="M5" s="129"/>
      <c r="N5" s="129"/>
    </row>
    <row r="6" spans="1:28" x14ac:dyDescent="0.25">
      <c r="C6" s="130" t="s">
        <v>7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28" ht="32.25" customHeight="1" x14ac:dyDescent="0.25">
      <c r="C7" s="131" t="s">
        <v>141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</row>
    <row r="8" spans="1:28" ht="18" customHeight="1" x14ac:dyDescent="0.25">
      <c r="B8" s="132" t="s">
        <v>8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</row>
    <row r="9" spans="1:28" ht="11.25" customHeight="1" x14ac:dyDescent="0.25"/>
    <row r="10" spans="1:28" ht="4.5" customHeight="1" x14ac:dyDescent="0.25"/>
    <row r="11" spans="1:28" ht="69" customHeight="1" x14ac:dyDescent="0.25">
      <c r="A11" s="133" t="s">
        <v>15</v>
      </c>
      <c r="B11" s="134" t="s">
        <v>0</v>
      </c>
      <c r="C11" s="134" t="s">
        <v>10</v>
      </c>
      <c r="D11" s="134"/>
      <c r="E11" s="134"/>
      <c r="F11" s="134"/>
      <c r="G11" s="135" t="s">
        <v>12</v>
      </c>
      <c r="H11" s="135" t="s">
        <v>1</v>
      </c>
      <c r="I11" s="135"/>
      <c r="J11" s="135"/>
      <c r="K11" s="135"/>
      <c r="L11" s="134" t="s">
        <v>13</v>
      </c>
      <c r="M11" s="134" t="s">
        <v>14</v>
      </c>
      <c r="N11" s="134" t="s">
        <v>19</v>
      </c>
    </row>
    <row r="12" spans="1:28" ht="15.75" customHeight="1" x14ac:dyDescent="0.25">
      <c r="A12" s="133"/>
      <c r="B12" s="134"/>
      <c r="C12" s="133" t="s">
        <v>16</v>
      </c>
      <c r="D12" s="134" t="s">
        <v>2</v>
      </c>
      <c r="E12" s="138" t="s">
        <v>3</v>
      </c>
      <c r="F12" s="138"/>
      <c r="G12" s="135"/>
      <c r="H12" s="135"/>
      <c r="I12" s="135"/>
      <c r="J12" s="135"/>
      <c r="K12" s="135"/>
      <c r="L12" s="134"/>
      <c r="M12" s="134"/>
      <c r="N12" s="134"/>
    </row>
    <row r="13" spans="1:28" ht="38.25" customHeight="1" x14ac:dyDescent="0.25">
      <c r="A13" s="133"/>
      <c r="B13" s="134"/>
      <c r="C13" s="133"/>
      <c r="D13" s="134"/>
      <c r="E13" s="139" t="s">
        <v>4</v>
      </c>
      <c r="F13" s="140" t="s">
        <v>5</v>
      </c>
      <c r="G13" s="135"/>
      <c r="H13" s="141" t="s">
        <v>4</v>
      </c>
      <c r="I13" s="135" t="s">
        <v>9</v>
      </c>
      <c r="J13" s="141" t="s">
        <v>6</v>
      </c>
      <c r="K13" s="142" t="s">
        <v>11</v>
      </c>
      <c r="L13" s="134"/>
      <c r="M13" s="134"/>
      <c r="N13" s="134"/>
    </row>
    <row r="14" spans="1:28" ht="26.25" customHeight="1" x14ac:dyDescent="0.25">
      <c r="A14" s="133"/>
      <c r="B14" s="134"/>
      <c r="C14" s="133"/>
      <c r="D14" s="134"/>
      <c r="E14" s="139"/>
      <c r="F14" s="140"/>
      <c r="G14" s="135"/>
      <c r="H14" s="141"/>
      <c r="I14" s="135"/>
      <c r="J14" s="141"/>
      <c r="K14" s="142"/>
      <c r="L14" s="134"/>
      <c r="M14" s="134"/>
      <c r="N14" s="134"/>
    </row>
    <row r="15" spans="1:28" x14ac:dyDescent="0.25">
      <c r="A15" s="10">
        <v>1</v>
      </c>
      <c r="B15" s="10">
        <v>2</v>
      </c>
      <c r="C15" s="10">
        <v>3</v>
      </c>
      <c r="D15" s="10">
        <v>4</v>
      </c>
      <c r="E15" s="109">
        <v>5</v>
      </c>
      <c r="F15" s="109">
        <v>6</v>
      </c>
      <c r="G15" s="109">
        <v>7</v>
      </c>
      <c r="H15" s="109">
        <v>8</v>
      </c>
      <c r="I15" s="109">
        <v>9</v>
      </c>
      <c r="J15" s="109">
        <v>10</v>
      </c>
      <c r="K15" s="109">
        <v>11</v>
      </c>
      <c r="L15" s="10">
        <v>12</v>
      </c>
      <c r="M15" s="10">
        <v>13</v>
      </c>
      <c r="N15" s="10">
        <v>14</v>
      </c>
    </row>
    <row r="16" spans="1:28" ht="26.25" customHeight="1" x14ac:dyDescent="0.25">
      <c r="A16" s="143" t="s">
        <v>138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5"/>
      <c r="P16" s="5"/>
      <c r="Q16" s="5"/>
      <c r="R16" s="5"/>
      <c r="S16" s="5"/>
      <c r="T16" s="5"/>
      <c r="U16" s="5"/>
      <c r="V16" s="5"/>
      <c r="W16" s="5"/>
      <c r="X16" s="92"/>
      <c r="Y16" s="92"/>
      <c r="Z16" s="92"/>
      <c r="AA16" s="92"/>
      <c r="AB16" s="92"/>
    </row>
    <row r="17" spans="1:28" ht="45.75" customHeight="1" x14ac:dyDescent="0.25">
      <c r="A17" s="144" t="s">
        <v>140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5"/>
      <c r="P17" s="5"/>
      <c r="Q17" s="5"/>
      <c r="R17" s="5"/>
      <c r="S17" s="5"/>
      <c r="T17" s="5"/>
      <c r="U17" s="5"/>
      <c r="V17" s="5"/>
      <c r="W17" s="5"/>
      <c r="X17" s="92"/>
      <c r="Y17" s="92"/>
      <c r="Z17" s="92"/>
      <c r="AA17" s="92"/>
      <c r="AB17" s="92"/>
    </row>
    <row r="18" spans="1:28" ht="27" customHeight="1" x14ac:dyDescent="0.25">
      <c r="A18" s="145" t="s">
        <v>86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7"/>
      <c r="O18" s="5"/>
      <c r="P18" s="5"/>
      <c r="Q18" s="5"/>
      <c r="R18" s="5"/>
      <c r="S18" s="5"/>
      <c r="T18" s="5"/>
      <c r="U18" s="5"/>
      <c r="V18" s="5"/>
      <c r="W18" s="5"/>
      <c r="X18" s="92"/>
      <c r="Y18" s="92"/>
      <c r="Z18" s="92"/>
      <c r="AA18" s="92"/>
      <c r="AB18" s="92"/>
    </row>
    <row r="19" spans="1:28" s="3" customFormat="1" ht="32.25" customHeight="1" x14ac:dyDescent="0.25">
      <c r="A19" s="148" t="s">
        <v>42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50"/>
      <c r="O19" s="6"/>
      <c r="P19" s="6"/>
      <c r="Q19" s="6"/>
      <c r="R19" s="6"/>
      <c r="S19" s="6"/>
      <c r="T19" s="6"/>
      <c r="U19" s="6"/>
      <c r="V19" s="6"/>
      <c r="W19" s="6"/>
      <c r="X19" s="93"/>
      <c r="Y19" s="93"/>
      <c r="Z19" s="93"/>
      <c r="AA19" s="93"/>
      <c r="AB19" s="93"/>
    </row>
    <row r="20" spans="1:28" ht="83.25" customHeight="1" x14ac:dyDescent="0.25">
      <c r="A20" s="105" t="s">
        <v>20</v>
      </c>
      <c r="B20" s="28" t="s">
        <v>103</v>
      </c>
      <c r="C20" s="12" t="s">
        <v>43</v>
      </c>
      <c r="D20" s="13" t="s">
        <v>41</v>
      </c>
      <c r="E20" s="110">
        <v>100</v>
      </c>
      <c r="F20" s="110">
        <v>100</v>
      </c>
      <c r="G20" s="111">
        <f>IF(E20&gt;F20,F20/E20,1)</f>
        <v>1</v>
      </c>
      <c r="H20" s="112">
        <v>511875</v>
      </c>
      <c r="I20" s="113">
        <v>0</v>
      </c>
      <c r="J20" s="112">
        <v>511875</v>
      </c>
      <c r="K20" s="114">
        <f>H20-J20</f>
        <v>0</v>
      </c>
      <c r="L20" s="94">
        <f>IF(J20=H20,1,(J20-I20+K20)/(H20-I20))</f>
        <v>1</v>
      </c>
      <c r="M20" s="94">
        <f>SUM(G20/L20)</f>
        <v>1</v>
      </c>
      <c r="N20" s="8">
        <f>SUM(G20*100)</f>
        <v>100</v>
      </c>
    </row>
    <row r="21" spans="1:28" ht="75.599999999999994" customHeight="1" x14ac:dyDescent="0.25">
      <c r="A21" s="14" t="s">
        <v>38</v>
      </c>
      <c r="B21" s="28" t="s">
        <v>104</v>
      </c>
      <c r="C21" s="12" t="s">
        <v>43</v>
      </c>
      <c r="D21" s="15" t="s">
        <v>41</v>
      </c>
      <c r="E21" s="115">
        <v>100</v>
      </c>
      <c r="F21" s="115">
        <v>100</v>
      </c>
      <c r="G21" s="111">
        <f>IF(E21&gt;F21,F21/E21,1)</f>
        <v>1</v>
      </c>
      <c r="H21" s="116">
        <v>15999</v>
      </c>
      <c r="I21" s="53">
        <v>0</v>
      </c>
      <c r="J21" s="116">
        <v>15999</v>
      </c>
      <c r="K21" s="114">
        <f>H21-J21</f>
        <v>0</v>
      </c>
      <c r="L21" s="94">
        <f>IF(J21=H21,1,(J21-I21+K21)/(H21-I21))</f>
        <v>1</v>
      </c>
      <c r="M21" s="39">
        <f>SUM(G21/L21)</f>
        <v>1</v>
      </c>
      <c r="N21" s="9">
        <f>SUM(G21*100)</f>
        <v>100</v>
      </c>
    </row>
    <row r="22" spans="1:28" ht="21" customHeight="1" x14ac:dyDescent="0.25">
      <c r="A22" s="17"/>
      <c r="B22" s="136" t="s">
        <v>44</v>
      </c>
      <c r="C22" s="137"/>
      <c r="D22" s="9">
        <f>AVERAGE(N20:N21)</f>
        <v>100</v>
      </c>
      <c r="E22" s="53"/>
      <c r="F22" s="53"/>
      <c r="G22" s="53"/>
      <c r="H22" s="53"/>
      <c r="I22" s="53"/>
      <c r="J22" s="53"/>
      <c r="K22" s="53"/>
      <c r="L22" s="16"/>
      <c r="M22" s="16"/>
      <c r="N22" s="16"/>
    </row>
    <row r="23" spans="1:28" ht="23.25" customHeight="1" x14ac:dyDescent="0.25">
      <c r="A23" s="154" t="s">
        <v>45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6"/>
    </row>
    <row r="24" spans="1:28" ht="160.5" customHeight="1" x14ac:dyDescent="0.25">
      <c r="A24" s="14" t="s">
        <v>22</v>
      </c>
      <c r="B24" s="35" t="s">
        <v>105</v>
      </c>
      <c r="C24" s="12" t="s">
        <v>46</v>
      </c>
      <c r="D24" s="18" t="s">
        <v>41</v>
      </c>
      <c r="E24" s="115">
        <v>99.98</v>
      </c>
      <c r="F24" s="115">
        <v>99.98</v>
      </c>
      <c r="G24" s="63">
        <f>IF(E24&gt;F24,F24/E24,1)</f>
        <v>1</v>
      </c>
      <c r="H24" s="116">
        <v>1637793.12</v>
      </c>
      <c r="I24" s="53">
        <v>0</v>
      </c>
      <c r="J24" s="116">
        <v>1637793.12</v>
      </c>
      <c r="K24" s="53">
        <f>H24-J24</f>
        <v>0</v>
      </c>
      <c r="L24" s="39">
        <f>IF(J24=H24,1,(J24-I24+K24)/(H24-I24))</f>
        <v>1</v>
      </c>
      <c r="M24" s="39">
        <f>SUM(G24/L24)</f>
        <v>1</v>
      </c>
      <c r="N24" s="9">
        <f>SUM(G24*100)</f>
        <v>100</v>
      </c>
    </row>
    <row r="25" spans="1:28" ht="150" customHeight="1" x14ac:dyDescent="0.25">
      <c r="A25" s="14" t="s">
        <v>23</v>
      </c>
      <c r="B25" s="35" t="s">
        <v>106</v>
      </c>
      <c r="C25" s="31" t="s">
        <v>107</v>
      </c>
      <c r="D25" s="18" t="s">
        <v>41</v>
      </c>
      <c r="E25" s="117">
        <v>1.57</v>
      </c>
      <c r="F25" s="115">
        <v>1.57</v>
      </c>
      <c r="G25" s="63">
        <f t="shared" ref="G25:G32" si="0">IF(E25&gt;F25,F25/E25,1)</f>
        <v>1</v>
      </c>
      <c r="H25" s="116">
        <v>724640.95</v>
      </c>
      <c r="I25" s="53">
        <v>0</v>
      </c>
      <c r="J25" s="116">
        <v>724640.95</v>
      </c>
      <c r="K25" s="53">
        <f t="shared" ref="K25:K30" si="1">H25-J25</f>
        <v>0</v>
      </c>
      <c r="L25" s="39">
        <f t="shared" ref="L25:L32" si="2">IF(J25=H25,1,(J25-I25+K25)/(H25-I25))</f>
        <v>1</v>
      </c>
      <c r="M25" s="39">
        <f>SUM(G25/L25)</f>
        <v>1</v>
      </c>
      <c r="N25" s="9">
        <f>SUM(G25*100)</f>
        <v>100</v>
      </c>
    </row>
    <row r="26" spans="1:28" ht="263.25" customHeight="1" x14ac:dyDescent="0.25">
      <c r="A26" s="14" t="s">
        <v>87</v>
      </c>
      <c r="B26" s="35" t="s">
        <v>108</v>
      </c>
      <c r="C26" s="32" t="s">
        <v>109</v>
      </c>
      <c r="D26" s="18" t="s">
        <v>41</v>
      </c>
      <c r="E26" s="117">
        <v>100</v>
      </c>
      <c r="F26" s="115">
        <v>100</v>
      </c>
      <c r="G26" s="63">
        <f t="shared" si="0"/>
        <v>1</v>
      </c>
      <c r="H26" s="116">
        <v>792750</v>
      </c>
      <c r="I26" s="53">
        <v>0</v>
      </c>
      <c r="J26" s="53">
        <v>532989.98</v>
      </c>
      <c r="K26" s="53">
        <v>0</v>
      </c>
      <c r="L26" s="39">
        <f t="shared" si="2"/>
        <v>0.67233046988331757</v>
      </c>
      <c r="M26" s="39">
        <f t="shared" ref="M26:M32" si="3">SUM(G26/L26)</f>
        <v>1.4873637962199588</v>
      </c>
      <c r="N26" s="9">
        <f t="shared" ref="N26:N32" si="4">SUM(G26*100)</f>
        <v>100</v>
      </c>
    </row>
    <row r="27" spans="1:28" ht="133.9" customHeight="1" x14ac:dyDescent="0.25">
      <c r="A27" s="14" t="s">
        <v>88</v>
      </c>
      <c r="B27" s="44" t="s">
        <v>110</v>
      </c>
      <c r="C27" s="31" t="s">
        <v>111</v>
      </c>
      <c r="D27" s="18" t="s">
        <v>41</v>
      </c>
      <c r="E27" s="117">
        <v>100</v>
      </c>
      <c r="F27" s="115">
        <v>100</v>
      </c>
      <c r="G27" s="63">
        <f t="shared" si="0"/>
        <v>1</v>
      </c>
      <c r="H27" s="53">
        <v>21726103.16</v>
      </c>
      <c r="I27" s="53">
        <v>0</v>
      </c>
      <c r="J27" s="53">
        <v>21726103.16</v>
      </c>
      <c r="K27" s="118">
        <f t="shared" si="1"/>
        <v>0</v>
      </c>
      <c r="L27" s="39">
        <f t="shared" si="2"/>
        <v>1</v>
      </c>
      <c r="M27" s="39">
        <f t="shared" si="3"/>
        <v>1</v>
      </c>
      <c r="N27" s="9">
        <f t="shared" si="4"/>
        <v>100</v>
      </c>
    </row>
    <row r="28" spans="1:28" ht="54.6" customHeight="1" x14ac:dyDescent="0.25">
      <c r="A28" s="14" t="s">
        <v>89</v>
      </c>
      <c r="B28" s="44" t="s">
        <v>112</v>
      </c>
      <c r="C28" s="29" t="s">
        <v>113</v>
      </c>
      <c r="D28" s="18" t="s">
        <v>58</v>
      </c>
      <c r="E28" s="117">
        <v>17</v>
      </c>
      <c r="F28" s="115">
        <v>12</v>
      </c>
      <c r="G28" s="63">
        <f t="shared" si="0"/>
        <v>0.70588235294117652</v>
      </c>
      <c r="H28" s="116">
        <v>337568.01</v>
      </c>
      <c r="I28" s="53">
        <v>0</v>
      </c>
      <c r="J28" s="116">
        <v>337568.01</v>
      </c>
      <c r="K28" s="118">
        <f t="shared" si="1"/>
        <v>0</v>
      </c>
      <c r="L28" s="39">
        <f t="shared" si="2"/>
        <v>1</v>
      </c>
      <c r="M28" s="39">
        <f t="shared" si="3"/>
        <v>0.70588235294117652</v>
      </c>
      <c r="N28" s="39">
        <f t="shared" si="4"/>
        <v>70.588235294117652</v>
      </c>
    </row>
    <row r="29" spans="1:28" ht="108" customHeight="1" x14ac:dyDescent="0.25">
      <c r="A29" s="14" t="s">
        <v>90</v>
      </c>
      <c r="B29" s="44" t="s">
        <v>114</v>
      </c>
      <c r="C29" s="33" t="s">
        <v>46</v>
      </c>
      <c r="D29" s="18" t="s">
        <v>41</v>
      </c>
      <c r="E29" s="117">
        <v>99.98</v>
      </c>
      <c r="F29" s="115">
        <v>99.98</v>
      </c>
      <c r="G29" s="63">
        <f t="shared" si="0"/>
        <v>1</v>
      </c>
      <c r="H29" s="116">
        <v>70890</v>
      </c>
      <c r="I29" s="53">
        <v>0</v>
      </c>
      <c r="J29" s="116">
        <v>70890</v>
      </c>
      <c r="K29" s="118">
        <f t="shared" si="1"/>
        <v>0</v>
      </c>
      <c r="L29" s="39">
        <f t="shared" si="2"/>
        <v>1</v>
      </c>
      <c r="M29" s="39">
        <f t="shared" si="3"/>
        <v>1</v>
      </c>
      <c r="N29" s="9">
        <f t="shared" si="4"/>
        <v>100</v>
      </c>
    </row>
    <row r="30" spans="1:28" ht="145.9" customHeight="1" x14ac:dyDescent="0.25">
      <c r="A30" s="14" t="s">
        <v>91</v>
      </c>
      <c r="B30" s="44" t="s">
        <v>143</v>
      </c>
      <c r="C30" s="33" t="s">
        <v>144</v>
      </c>
      <c r="D30" s="18" t="s">
        <v>41</v>
      </c>
      <c r="E30" s="117">
        <v>100</v>
      </c>
      <c r="F30" s="115">
        <v>100</v>
      </c>
      <c r="G30" s="63">
        <f t="shared" si="0"/>
        <v>1</v>
      </c>
      <c r="H30" s="116">
        <v>436561.42</v>
      </c>
      <c r="I30" s="53">
        <v>0</v>
      </c>
      <c r="J30" s="116">
        <v>436561.42</v>
      </c>
      <c r="K30" s="118">
        <f t="shared" si="1"/>
        <v>0</v>
      </c>
      <c r="L30" s="39">
        <f t="shared" si="2"/>
        <v>1</v>
      </c>
      <c r="M30" s="39">
        <f t="shared" si="3"/>
        <v>1</v>
      </c>
      <c r="N30" s="9">
        <f t="shared" si="4"/>
        <v>100</v>
      </c>
    </row>
    <row r="31" spans="1:28" ht="117" customHeight="1" x14ac:dyDescent="0.25">
      <c r="A31" s="14" t="s">
        <v>92</v>
      </c>
      <c r="B31" s="35" t="s">
        <v>142</v>
      </c>
      <c r="C31" s="29" t="s">
        <v>93</v>
      </c>
      <c r="D31" s="18" t="s">
        <v>41</v>
      </c>
      <c r="E31" s="117">
        <v>100</v>
      </c>
      <c r="F31" s="115">
        <v>100</v>
      </c>
      <c r="G31" s="63">
        <f t="shared" si="0"/>
        <v>1</v>
      </c>
      <c r="H31" s="116">
        <v>28298970</v>
      </c>
      <c r="I31" s="53">
        <v>0</v>
      </c>
      <c r="J31" s="53">
        <v>27391327.57</v>
      </c>
      <c r="K31" s="118">
        <v>0</v>
      </c>
      <c r="L31" s="39">
        <f t="shared" si="2"/>
        <v>0.96792666199511856</v>
      </c>
      <c r="M31" s="39">
        <f t="shared" si="3"/>
        <v>1.0331361241137536</v>
      </c>
      <c r="N31" s="9">
        <f t="shared" si="4"/>
        <v>100</v>
      </c>
    </row>
    <row r="32" spans="1:28" ht="168.75" customHeight="1" x14ac:dyDescent="0.25">
      <c r="A32" s="14" t="s">
        <v>145</v>
      </c>
      <c r="B32" s="35" t="s">
        <v>165</v>
      </c>
      <c r="C32" s="29" t="s">
        <v>146</v>
      </c>
      <c r="D32" s="18" t="s">
        <v>41</v>
      </c>
      <c r="E32" s="117">
        <v>100</v>
      </c>
      <c r="F32" s="115">
        <v>100</v>
      </c>
      <c r="G32" s="63">
        <f t="shared" si="0"/>
        <v>1</v>
      </c>
      <c r="H32" s="116">
        <v>2120029.27</v>
      </c>
      <c r="I32" s="53">
        <v>0</v>
      </c>
      <c r="J32" s="53">
        <v>1846678.68</v>
      </c>
      <c r="K32" s="118">
        <v>0</v>
      </c>
      <c r="L32" s="39">
        <f t="shared" si="2"/>
        <v>0.87106282263734969</v>
      </c>
      <c r="M32" s="39">
        <f t="shared" si="3"/>
        <v>1.1480228222486437</v>
      </c>
      <c r="N32" s="9">
        <f t="shared" si="4"/>
        <v>100</v>
      </c>
    </row>
    <row r="33" spans="1:14" x14ac:dyDescent="0.25">
      <c r="A33" s="19"/>
      <c r="B33" s="157" t="s">
        <v>24</v>
      </c>
      <c r="C33" s="158"/>
      <c r="D33" s="97">
        <f>AVERAGE(N24:N32)</f>
        <v>96.732026143790847</v>
      </c>
      <c r="E33" s="119"/>
      <c r="F33" s="53"/>
      <c r="G33" s="53"/>
      <c r="H33" s="53"/>
      <c r="I33" s="53"/>
      <c r="J33" s="53"/>
      <c r="K33" s="53"/>
      <c r="L33" s="16"/>
      <c r="M33" s="16"/>
      <c r="N33" s="16"/>
    </row>
    <row r="34" spans="1:14" ht="28.5" customHeight="1" x14ac:dyDescent="0.25">
      <c r="A34" s="154" t="s">
        <v>115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6"/>
    </row>
    <row r="35" spans="1:14" ht="75.75" customHeight="1" x14ac:dyDescent="0.25">
      <c r="A35" s="14" t="s">
        <v>25</v>
      </c>
      <c r="B35" s="35" t="s">
        <v>47</v>
      </c>
      <c r="C35" s="12" t="s">
        <v>48</v>
      </c>
      <c r="D35" s="16" t="s">
        <v>41</v>
      </c>
      <c r="E35" s="53">
        <v>75</v>
      </c>
      <c r="F35" s="53">
        <v>75</v>
      </c>
      <c r="G35" s="63">
        <f>IF(E35&gt;F35,F35/E35,1)</f>
        <v>1</v>
      </c>
      <c r="H35" s="116">
        <v>1000</v>
      </c>
      <c r="I35" s="53">
        <v>0</v>
      </c>
      <c r="J35" s="116">
        <v>1000</v>
      </c>
      <c r="K35" s="53">
        <f>H35-J35</f>
        <v>0</v>
      </c>
      <c r="L35" s="39">
        <f>IF(J35=H35,1,(J35-I35+K35)/(H35-I35))</f>
        <v>1</v>
      </c>
      <c r="M35" s="39">
        <f>SUM(G35/L35)</f>
        <v>1</v>
      </c>
      <c r="N35" s="9">
        <f>SUM(G35*100)</f>
        <v>100</v>
      </c>
    </row>
    <row r="36" spans="1:14" ht="75.75" customHeight="1" x14ac:dyDescent="0.25">
      <c r="A36" s="14" t="s">
        <v>49</v>
      </c>
      <c r="B36" s="35" t="s">
        <v>50</v>
      </c>
      <c r="C36" s="12" t="s">
        <v>48</v>
      </c>
      <c r="D36" s="16" t="s">
        <v>41</v>
      </c>
      <c r="E36" s="120">
        <v>75</v>
      </c>
      <c r="F36" s="53">
        <v>75</v>
      </c>
      <c r="G36" s="63">
        <f>IF(E36&gt;F36,F36/E36,1)</f>
        <v>1</v>
      </c>
      <c r="H36" s="116">
        <v>104000</v>
      </c>
      <c r="I36" s="53">
        <v>0</v>
      </c>
      <c r="J36" s="116">
        <v>104000</v>
      </c>
      <c r="K36" s="53">
        <f>H36-J36</f>
        <v>0</v>
      </c>
      <c r="L36" s="39">
        <f>IF(J36=H36,1,(J36-I36+K36)/(H36-I36))</f>
        <v>1</v>
      </c>
      <c r="M36" s="39">
        <f>SUM(G36/L36)</f>
        <v>1</v>
      </c>
      <c r="N36" s="9">
        <f>SUM(G36*100)</f>
        <v>100</v>
      </c>
    </row>
    <row r="37" spans="1:14" x14ac:dyDescent="0.25">
      <c r="A37" s="14"/>
      <c r="B37" s="157" t="s">
        <v>27</v>
      </c>
      <c r="C37" s="158"/>
      <c r="D37" s="9">
        <f>AVERAGE(N35:N36)</f>
        <v>100</v>
      </c>
      <c r="E37" s="53"/>
      <c r="F37" s="53"/>
      <c r="G37" s="53"/>
      <c r="H37" s="53"/>
      <c r="I37" s="53"/>
      <c r="J37" s="53"/>
      <c r="K37" s="53"/>
      <c r="L37" s="16"/>
      <c r="M37" s="16"/>
      <c r="N37" s="16"/>
    </row>
    <row r="38" spans="1:14" ht="34.5" customHeight="1" x14ac:dyDescent="0.25">
      <c r="A38" s="154" t="s">
        <v>118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6"/>
    </row>
    <row r="39" spans="1:14" ht="96" x14ac:dyDescent="0.25">
      <c r="A39" s="14" t="s">
        <v>29</v>
      </c>
      <c r="B39" s="35" t="s">
        <v>51</v>
      </c>
      <c r="C39" s="12" t="s">
        <v>53</v>
      </c>
      <c r="D39" s="16" t="s">
        <v>41</v>
      </c>
      <c r="E39" s="53">
        <v>76</v>
      </c>
      <c r="F39" s="53">
        <v>81.27</v>
      </c>
      <c r="G39" s="63">
        <f>IF(E39&gt;F39,F39/E39,1)</f>
        <v>1</v>
      </c>
      <c r="H39" s="116">
        <v>69990</v>
      </c>
      <c r="I39" s="53">
        <v>0</v>
      </c>
      <c r="J39" s="116">
        <v>69990</v>
      </c>
      <c r="K39" s="53">
        <f>H39-J39</f>
        <v>0</v>
      </c>
      <c r="L39" s="39">
        <f>IF(J39=H39,1,(J39-I39+K39)/(H39-I39))</f>
        <v>1</v>
      </c>
      <c r="M39" s="39">
        <f>SUM(G39/L39)</f>
        <v>1</v>
      </c>
      <c r="N39" s="9">
        <f>SUM(G39*100)</f>
        <v>100</v>
      </c>
    </row>
    <row r="40" spans="1:14" ht="75.75" customHeight="1" x14ac:dyDescent="0.25">
      <c r="A40" s="14" t="s">
        <v>30</v>
      </c>
      <c r="B40" s="35" t="s">
        <v>147</v>
      </c>
      <c r="C40" s="12" t="s">
        <v>52</v>
      </c>
      <c r="D40" s="16" t="s">
        <v>41</v>
      </c>
      <c r="E40" s="53">
        <v>76</v>
      </c>
      <c r="F40" s="53">
        <v>81.27</v>
      </c>
      <c r="G40" s="63">
        <f t="shared" ref="G40:G41" si="5">IF(E40&gt;F40,F40/E40,1)</f>
        <v>1</v>
      </c>
      <c r="H40" s="116">
        <v>224981.39</v>
      </c>
      <c r="I40" s="53">
        <v>0</v>
      </c>
      <c r="J40" s="116">
        <v>224981.39</v>
      </c>
      <c r="K40" s="53">
        <f>H40-J40</f>
        <v>0</v>
      </c>
      <c r="L40" s="39">
        <f t="shared" ref="L40:L41" si="6">IF(J40=H40,1,(J40-I40+K40)/(H40-I40))</f>
        <v>1</v>
      </c>
      <c r="M40" s="39">
        <f t="shared" ref="M40:M41" si="7">SUM(G40/L40)</f>
        <v>1</v>
      </c>
      <c r="N40" s="9">
        <f>SUM(G40*100)</f>
        <v>100</v>
      </c>
    </row>
    <row r="41" spans="1:14" ht="96" x14ac:dyDescent="0.25">
      <c r="A41" s="14" t="s">
        <v>54</v>
      </c>
      <c r="B41" s="35" t="s">
        <v>116</v>
      </c>
      <c r="C41" s="12" t="s">
        <v>52</v>
      </c>
      <c r="D41" s="16" t="s">
        <v>41</v>
      </c>
      <c r="E41" s="53">
        <v>76</v>
      </c>
      <c r="F41" s="53">
        <v>81.27</v>
      </c>
      <c r="G41" s="63">
        <f t="shared" si="5"/>
        <v>1</v>
      </c>
      <c r="H41" s="116">
        <v>763679</v>
      </c>
      <c r="I41" s="53">
        <v>0</v>
      </c>
      <c r="J41" s="116">
        <v>763679</v>
      </c>
      <c r="K41" s="53">
        <f t="shared" ref="K41" si="8">H41-J41</f>
        <v>0</v>
      </c>
      <c r="L41" s="39">
        <f t="shared" si="6"/>
        <v>1</v>
      </c>
      <c r="M41" s="39">
        <f t="shared" si="7"/>
        <v>1</v>
      </c>
      <c r="N41" s="9">
        <f>SUM(G41*100)</f>
        <v>100</v>
      </c>
    </row>
    <row r="42" spans="1:14" ht="15" customHeight="1" x14ac:dyDescent="0.25">
      <c r="A42" s="14"/>
      <c r="B42" s="157" t="s">
        <v>28</v>
      </c>
      <c r="C42" s="158"/>
      <c r="D42" s="9">
        <f>AVERAGE(N39:N41)</f>
        <v>100</v>
      </c>
      <c r="E42" s="53"/>
      <c r="F42" s="53"/>
      <c r="G42" s="53"/>
      <c r="H42" s="53"/>
      <c r="I42" s="53"/>
      <c r="J42" s="53"/>
      <c r="K42" s="53"/>
      <c r="L42" s="16"/>
      <c r="M42" s="16"/>
      <c r="N42" s="16"/>
    </row>
    <row r="43" spans="1:14" ht="34.5" customHeight="1" x14ac:dyDescent="0.25">
      <c r="A43" s="154" t="s">
        <v>117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6"/>
    </row>
    <row r="44" spans="1:14" ht="96" x14ac:dyDescent="0.25">
      <c r="A44" s="14" t="s">
        <v>56</v>
      </c>
      <c r="B44" s="35" t="s">
        <v>55</v>
      </c>
      <c r="C44" s="12" t="s">
        <v>57</v>
      </c>
      <c r="D44" s="16" t="s">
        <v>41</v>
      </c>
      <c r="E44" s="53">
        <v>4.57</v>
      </c>
      <c r="F44" s="53">
        <v>4.57</v>
      </c>
      <c r="G44" s="63">
        <f>IF(E44&gt;F44,F44/E44,1)</f>
        <v>1</v>
      </c>
      <c r="H44" s="116">
        <v>159862</v>
      </c>
      <c r="I44" s="53">
        <v>0</v>
      </c>
      <c r="J44" s="116">
        <v>159862</v>
      </c>
      <c r="K44" s="116">
        <f>H44-J44</f>
        <v>0</v>
      </c>
      <c r="L44" s="39">
        <f>IF(J44=H44,1,(J44-I44+K44)/(H44-I44))</f>
        <v>1</v>
      </c>
      <c r="M44" s="39">
        <f>SUM(G44/L44)</f>
        <v>1</v>
      </c>
      <c r="N44" s="9">
        <f>SUM(G44*100)</f>
        <v>100</v>
      </c>
    </row>
    <row r="45" spans="1:14" ht="96" x14ac:dyDescent="0.25">
      <c r="A45" s="14" t="s">
        <v>148</v>
      </c>
      <c r="B45" s="35" t="s">
        <v>149</v>
      </c>
      <c r="C45" s="29" t="s">
        <v>57</v>
      </c>
      <c r="D45" s="16" t="s">
        <v>41</v>
      </c>
      <c r="E45" s="53">
        <v>4.57</v>
      </c>
      <c r="F45" s="53">
        <v>4.57</v>
      </c>
      <c r="G45" s="63">
        <f>IF(E45&gt;F45,F45/E45,1)</f>
        <v>1</v>
      </c>
      <c r="H45" s="116">
        <v>5220</v>
      </c>
      <c r="I45" s="53">
        <v>0</v>
      </c>
      <c r="J45" s="116">
        <v>5220</v>
      </c>
      <c r="K45" s="116">
        <f>H45-J45</f>
        <v>0</v>
      </c>
      <c r="L45" s="39">
        <f>IF(J45=H45,1,(J45-I45+K45)/(H45-I45))</f>
        <v>1</v>
      </c>
      <c r="M45" s="39">
        <f>SUM(G45/L45)</f>
        <v>1</v>
      </c>
      <c r="N45" s="9">
        <f>SUM(G45*100)</f>
        <v>100</v>
      </c>
    </row>
    <row r="46" spans="1:14" ht="15" customHeight="1" x14ac:dyDescent="0.25">
      <c r="A46" s="14"/>
      <c r="B46" s="157" t="s">
        <v>31</v>
      </c>
      <c r="C46" s="158"/>
      <c r="D46" s="9">
        <f>AVERAGE(N44:N45)</f>
        <v>100</v>
      </c>
      <c r="E46" s="53"/>
      <c r="F46" s="53"/>
      <c r="G46" s="53"/>
      <c r="H46" s="53"/>
      <c r="I46" s="53"/>
      <c r="J46" s="53"/>
      <c r="K46" s="53"/>
      <c r="L46" s="16"/>
      <c r="M46" s="16"/>
      <c r="N46" s="16"/>
    </row>
    <row r="47" spans="1:14" ht="30.75" customHeight="1" x14ac:dyDescent="0.25">
      <c r="A47" s="159" t="s">
        <v>119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1"/>
    </row>
    <row r="48" spans="1:14" ht="120.6" customHeight="1" x14ac:dyDescent="0.25">
      <c r="A48" s="14" t="s">
        <v>101</v>
      </c>
      <c r="B48" s="42" t="s">
        <v>120</v>
      </c>
      <c r="C48" s="42" t="s">
        <v>121</v>
      </c>
      <c r="D48" s="9" t="s">
        <v>41</v>
      </c>
      <c r="E48" s="53">
        <v>24</v>
      </c>
      <c r="F48" s="53">
        <v>27</v>
      </c>
      <c r="G48" s="116">
        <f>IF(E48&gt;F48,F48/E48,1)</f>
        <v>1</v>
      </c>
      <c r="H48" s="116">
        <v>24212</v>
      </c>
      <c r="I48" s="116">
        <v>0</v>
      </c>
      <c r="J48" s="116">
        <v>24212</v>
      </c>
      <c r="K48" s="116">
        <f>H48-J48</f>
        <v>0</v>
      </c>
      <c r="L48" s="34">
        <f>IF(J48=H48,1,(J48-I48+K48)/(H48-I48))</f>
        <v>1</v>
      </c>
      <c r="M48" s="34">
        <f>SUM(G48/L48)</f>
        <v>1</v>
      </c>
      <c r="N48" s="106">
        <f>SUM(G48*100)</f>
        <v>100</v>
      </c>
    </row>
    <row r="49" spans="1:29" ht="15" customHeight="1" x14ac:dyDescent="0.25">
      <c r="A49" s="47"/>
      <c r="B49" s="48"/>
      <c r="C49" s="102" t="s">
        <v>40</v>
      </c>
      <c r="D49" s="9">
        <f>AVERAGE(N48:N48)</f>
        <v>100</v>
      </c>
      <c r="E49" s="53"/>
      <c r="F49" s="53"/>
      <c r="G49" s="53"/>
      <c r="H49" s="53"/>
      <c r="I49" s="53"/>
      <c r="J49" s="53"/>
      <c r="K49" s="121"/>
      <c r="L49" s="16"/>
      <c r="M49" s="16"/>
      <c r="N49" s="106"/>
    </row>
    <row r="50" spans="1:29" ht="29.25" customHeight="1" x14ac:dyDescent="0.25">
      <c r="A50" s="162" t="s">
        <v>161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4"/>
    </row>
    <row r="51" spans="1:29" ht="117" customHeight="1" x14ac:dyDescent="0.25">
      <c r="A51" s="14" t="s">
        <v>162</v>
      </c>
      <c r="B51" s="107" t="s">
        <v>166</v>
      </c>
      <c r="C51" s="82" t="s">
        <v>151</v>
      </c>
      <c r="D51" s="43" t="s">
        <v>164</v>
      </c>
      <c r="E51" s="53">
        <v>3</v>
      </c>
      <c r="F51" s="53">
        <v>3</v>
      </c>
      <c r="G51" s="116">
        <f>IF(E51&gt;F51,F51/E51,1)</f>
        <v>1</v>
      </c>
      <c r="H51" s="53">
        <v>3061224.49</v>
      </c>
      <c r="I51" s="53">
        <v>0</v>
      </c>
      <c r="J51" s="53">
        <v>3061224.49</v>
      </c>
      <c r="K51" s="116">
        <v>0</v>
      </c>
      <c r="L51" s="34">
        <f>IF(J51=H51,1,(J51-I51+K51)/(H51-I51))</f>
        <v>1</v>
      </c>
      <c r="M51" s="34">
        <f>SUM(G51/L51)</f>
        <v>1</v>
      </c>
      <c r="N51" s="106">
        <f>SUM(G51*100)</f>
        <v>100</v>
      </c>
    </row>
    <row r="52" spans="1:29" ht="15" customHeight="1" x14ac:dyDescent="0.25">
      <c r="A52" s="47"/>
      <c r="B52" s="48"/>
      <c r="C52" s="102" t="s">
        <v>163</v>
      </c>
      <c r="D52" s="9">
        <f>AVERAGE(N51:N51)</f>
        <v>100</v>
      </c>
      <c r="E52" s="53"/>
      <c r="F52" s="53"/>
      <c r="G52" s="53"/>
      <c r="H52" s="53"/>
      <c r="I52" s="53"/>
      <c r="J52" s="53"/>
      <c r="K52" s="53"/>
      <c r="L52" s="16"/>
      <c r="M52" s="16"/>
      <c r="N52" s="106"/>
    </row>
    <row r="53" spans="1:29" ht="19.5" customHeight="1" x14ac:dyDescent="0.25">
      <c r="A53" s="14"/>
      <c r="B53" s="165" t="s">
        <v>32</v>
      </c>
      <c r="C53" s="165"/>
      <c r="D53" s="39">
        <f>AVERAGE(D22,D33,D37,D42,D46,D49,D52)</f>
        <v>99.533146591970109</v>
      </c>
      <c r="E53" s="53"/>
      <c r="F53" s="53"/>
      <c r="G53" s="53"/>
      <c r="H53" s="53"/>
      <c r="I53" s="53"/>
      <c r="J53" s="53"/>
      <c r="K53" s="53"/>
      <c r="L53" s="16"/>
      <c r="M53" s="16"/>
      <c r="N53" s="16"/>
      <c r="O53" s="7"/>
    </row>
    <row r="54" spans="1:29" x14ac:dyDescent="0.25">
      <c r="A54" s="22"/>
      <c r="B54" s="23"/>
      <c r="C54" s="23"/>
      <c r="D54" s="24"/>
      <c r="E54" s="122"/>
      <c r="F54" s="122"/>
      <c r="G54" s="122"/>
      <c r="H54" s="122"/>
      <c r="I54" s="122"/>
      <c r="J54" s="122"/>
      <c r="K54" s="122"/>
      <c r="L54" s="24"/>
      <c r="M54" s="24"/>
      <c r="N54" s="24"/>
      <c r="O54" s="7"/>
    </row>
    <row r="55" spans="1:29" ht="6.75" customHeight="1" x14ac:dyDescent="0.25">
      <c r="A55" s="22"/>
      <c r="B55" s="23"/>
      <c r="C55" s="23"/>
      <c r="D55" s="24"/>
      <c r="E55" s="122"/>
      <c r="F55" s="122"/>
      <c r="G55" s="122"/>
      <c r="H55" s="122"/>
      <c r="I55" s="122"/>
      <c r="J55" s="122"/>
      <c r="K55" s="122"/>
      <c r="L55" s="24"/>
      <c r="M55" s="24"/>
      <c r="N55" s="24"/>
      <c r="O55" s="7"/>
    </row>
    <row r="56" spans="1:29" ht="31.5" customHeight="1" x14ac:dyDescent="0.25">
      <c r="A56" s="151" t="s">
        <v>84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3"/>
      <c r="O56" s="7"/>
    </row>
    <row r="57" spans="1:29" ht="29.25" customHeight="1" x14ac:dyDescent="0.25">
      <c r="A57" s="151" t="s">
        <v>59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3"/>
      <c r="O57" s="7"/>
    </row>
    <row r="58" spans="1:29" ht="33" customHeight="1" x14ac:dyDescent="0.25">
      <c r="A58" s="166" t="s">
        <v>60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8"/>
      <c r="O58" s="7"/>
    </row>
    <row r="59" spans="1:29" ht="49.5" customHeight="1" x14ac:dyDescent="0.25">
      <c r="A59" s="14" t="s">
        <v>17</v>
      </c>
      <c r="B59" s="35" t="s">
        <v>122</v>
      </c>
      <c r="C59" s="21" t="s">
        <v>61</v>
      </c>
      <c r="D59" s="16" t="s">
        <v>41</v>
      </c>
      <c r="E59" s="53">
        <v>10</v>
      </c>
      <c r="F59" s="53">
        <v>10</v>
      </c>
      <c r="G59" s="63">
        <f>IF(E59&gt;F59,F59/E59,1)</f>
        <v>1</v>
      </c>
      <c r="H59" s="116">
        <v>144407921.52000001</v>
      </c>
      <c r="I59" s="118">
        <v>2692859.71</v>
      </c>
      <c r="J59" s="123">
        <v>143496070.30000001</v>
      </c>
      <c r="K59" s="118">
        <v>161949.71</v>
      </c>
      <c r="L59" s="63">
        <f>IF(J59=H59,1,(J59-I59+K59)/(H59-I59))</f>
        <v>0.99470838525967409</v>
      </c>
      <c r="M59" s="39">
        <v>1</v>
      </c>
      <c r="N59" s="9">
        <f>SUM(G59*100)</f>
        <v>100</v>
      </c>
      <c r="O59" s="7"/>
      <c r="R59" s="85"/>
      <c r="S59" s="85"/>
      <c r="T59" s="85"/>
    </row>
    <row r="60" spans="1:29" ht="125.25" customHeight="1" x14ac:dyDescent="0.25">
      <c r="A60" s="14" t="s">
        <v>18</v>
      </c>
      <c r="B60" s="35" t="s">
        <v>123</v>
      </c>
      <c r="C60" s="35" t="s">
        <v>62</v>
      </c>
      <c r="D60" s="16" t="s">
        <v>41</v>
      </c>
      <c r="E60" s="53">
        <v>100</v>
      </c>
      <c r="F60" s="53">
        <v>100</v>
      </c>
      <c r="G60" s="63">
        <f>IF(E60&gt;F60,F60/E60,1)</f>
        <v>1</v>
      </c>
      <c r="H60" s="116">
        <v>627620</v>
      </c>
      <c r="I60" s="118">
        <v>25592.9</v>
      </c>
      <c r="J60" s="123">
        <v>373493.4</v>
      </c>
      <c r="K60" s="123">
        <v>36568.1</v>
      </c>
      <c r="L60" s="63">
        <f>IF(J60=H60,1,(J60-I60+K60)/(H60-I60))</f>
        <v>0.63862341080658991</v>
      </c>
      <c r="M60" s="39">
        <f>SUM(G67/L67)</f>
        <v>1</v>
      </c>
      <c r="N60" s="9">
        <f t="shared" ref="N60:N61" si="9">SUM(G60*100)</f>
        <v>100</v>
      </c>
      <c r="O60" s="7"/>
    </row>
    <row r="61" spans="1:29" ht="65.45" customHeight="1" x14ac:dyDescent="0.25">
      <c r="A61" s="169" t="s">
        <v>34</v>
      </c>
      <c r="B61" s="171" t="s">
        <v>124</v>
      </c>
      <c r="C61" s="35" t="s">
        <v>63</v>
      </c>
      <c r="D61" s="16" t="s">
        <v>41</v>
      </c>
      <c r="E61" s="53">
        <v>88</v>
      </c>
      <c r="F61" s="53">
        <v>89.6</v>
      </c>
      <c r="G61" s="63">
        <f t="shared" ref="G61:G67" si="10">IF(E61&gt;F61,F61/E61,1)</f>
        <v>1</v>
      </c>
      <c r="H61" s="173">
        <v>86568499.489999995</v>
      </c>
      <c r="I61" s="175">
        <v>4041285.36</v>
      </c>
      <c r="J61" s="173">
        <v>86495437.209999993</v>
      </c>
      <c r="K61" s="177">
        <v>184266</v>
      </c>
      <c r="L61" s="178">
        <f>IF(J61=H61,1,(J61-I61+K61)/(H61-I61))</f>
        <v>1.0013474793881303</v>
      </c>
      <c r="M61" s="180">
        <v>1</v>
      </c>
      <c r="N61" s="182">
        <f t="shared" si="9"/>
        <v>100</v>
      </c>
      <c r="O61" s="7"/>
    </row>
    <row r="62" spans="1:29" ht="92.25" customHeight="1" x14ac:dyDescent="0.25">
      <c r="A62" s="170"/>
      <c r="B62" s="172"/>
      <c r="C62" s="35" t="s">
        <v>64</v>
      </c>
      <c r="D62" s="16" t="s">
        <v>41</v>
      </c>
      <c r="E62" s="53">
        <v>100</v>
      </c>
      <c r="F62" s="53">
        <v>100</v>
      </c>
      <c r="G62" s="63">
        <f t="shared" si="10"/>
        <v>1</v>
      </c>
      <c r="H62" s="174"/>
      <c r="I62" s="176"/>
      <c r="J62" s="174"/>
      <c r="K62" s="176"/>
      <c r="L62" s="179"/>
      <c r="M62" s="181"/>
      <c r="N62" s="183"/>
      <c r="O62" s="7"/>
      <c r="R62" s="85"/>
      <c r="S62" s="85"/>
      <c r="T62" s="85"/>
    </row>
    <row r="63" spans="1:29" ht="70.900000000000006" customHeight="1" x14ac:dyDescent="0.25">
      <c r="A63" s="169" t="s">
        <v>35</v>
      </c>
      <c r="B63" s="171" t="s">
        <v>126</v>
      </c>
      <c r="C63" s="35" t="s">
        <v>63</v>
      </c>
      <c r="D63" s="16" t="s">
        <v>41</v>
      </c>
      <c r="E63" s="53">
        <v>88</v>
      </c>
      <c r="F63" s="53">
        <v>89.6</v>
      </c>
      <c r="G63" s="63">
        <f t="shared" si="10"/>
        <v>1</v>
      </c>
      <c r="H63" s="173">
        <v>420105918.32999998</v>
      </c>
      <c r="I63" s="175">
        <v>16923531.16</v>
      </c>
      <c r="J63" s="173">
        <v>419807540.47000003</v>
      </c>
      <c r="K63" s="177">
        <v>558213.37</v>
      </c>
      <c r="L63" s="178">
        <f>IF(J63=H63,1,(J63-I63+K63)/(H63-I63))</f>
        <v>1.0006444614602932</v>
      </c>
      <c r="M63" s="180">
        <v>1</v>
      </c>
      <c r="N63" s="182">
        <f t="shared" ref="N63" si="11">SUM(G63*100)</f>
        <v>100</v>
      </c>
      <c r="O63" s="7"/>
    </row>
    <row r="64" spans="1:29" ht="85.9" customHeight="1" x14ac:dyDescent="0.25">
      <c r="A64" s="170"/>
      <c r="B64" s="172"/>
      <c r="C64" s="35" t="s">
        <v>64</v>
      </c>
      <c r="D64" s="16" t="s">
        <v>41</v>
      </c>
      <c r="E64" s="53">
        <v>100</v>
      </c>
      <c r="F64" s="53">
        <v>100</v>
      </c>
      <c r="G64" s="63">
        <f t="shared" si="10"/>
        <v>1</v>
      </c>
      <c r="H64" s="174"/>
      <c r="I64" s="176"/>
      <c r="J64" s="174"/>
      <c r="K64" s="176"/>
      <c r="L64" s="179"/>
      <c r="M64" s="181"/>
      <c r="N64" s="183"/>
      <c r="O64" s="7"/>
      <c r="R64" s="85"/>
      <c r="S64" s="85"/>
      <c r="T64" s="85"/>
      <c r="AC64" s="91"/>
    </row>
    <row r="65" spans="1:20" ht="72.75" customHeight="1" x14ac:dyDescent="0.25">
      <c r="A65" s="169" t="s">
        <v>137</v>
      </c>
      <c r="B65" s="171" t="s">
        <v>125</v>
      </c>
      <c r="C65" s="21" t="s">
        <v>65</v>
      </c>
      <c r="D65" s="16" t="s">
        <v>41</v>
      </c>
      <c r="E65" s="53">
        <v>92</v>
      </c>
      <c r="F65" s="53">
        <v>92</v>
      </c>
      <c r="G65" s="63">
        <f t="shared" si="10"/>
        <v>1</v>
      </c>
      <c r="H65" s="173">
        <v>48241090.780000001</v>
      </c>
      <c r="I65" s="175">
        <v>2905891.38</v>
      </c>
      <c r="J65" s="190">
        <v>47974254.869999997</v>
      </c>
      <c r="K65" s="177">
        <v>580011.56000000006</v>
      </c>
      <c r="L65" s="178">
        <v>1</v>
      </c>
      <c r="M65" s="180">
        <v>1</v>
      </c>
      <c r="N65" s="182">
        <f>SUM(G65*100)</f>
        <v>100</v>
      </c>
      <c r="O65" s="7"/>
    </row>
    <row r="66" spans="1:20" ht="84" x14ac:dyDescent="0.25">
      <c r="A66" s="170"/>
      <c r="B66" s="172"/>
      <c r="C66" s="35" t="s">
        <v>85</v>
      </c>
      <c r="D66" s="16" t="s">
        <v>41</v>
      </c>
      <c r="E66" s="53">
        <v>100</v>
      </c>
      <c r="F66" s="53">
        <v>100</v>
      </c>
      <c r="G66" s="63">
        <f t="shared" si="10"/>
        <v>1</v>
      </c>
      <c r="H66" s="174"/>
      <c r="I66" s="176"/>
      <c r="J66" s="191"/>
      <c r="K66" s="192"/>
      <c r="L66" s="179"/>
      <c r="M66" s="181"/>
      <c r="N66" s="183"/>
      <c r="O66" s="7"/>
      <c r="R66" s="85"/>
      <c r="S66" s="85"/>
      <c r="T66" s="85"/>
    </row>
    <row r="67" spans="1:20" ht="252" x14ac:dyDescent="0.25">
      <c r="A67" s="103" t="s">
        <v>152</v>
      </c>
      <c r="B67" s="104" t="s">
        <v>153</v>
      </c>
      <c r="C67" s="35" t="s">
        <v>154</v>
      </c>
      <c r="D67" s="16" t="s">
        <v>41</v>
      </c>
      <c r="E67" s="53">
        <v>100</v>
      </c>
      <c r="F67" s="53">
        <v>100</v>
      </c>
      <c r="G67" s="63">
        <f t="shared" si="10"/>
        <v>1</v>
      </c>
      <c r="H67" s="124">
        <v>150000</v>
      </c>
      <c r="I67" s="125">
        <v>0</v>
      </c>
      <c r="J67" s="124">
        <v>150000</v>
      </c>
      <c r="K67" s="124">
        <f>H67-J67</f>
        <v>0</v>
      </c>
      <c r="L67" s="77">
        <f>IF(J67=H67,1,(J67-I67+K67)/(H67-I67))</f>
        <v>1</v>
      </c>
      <c r="M67" s="95">
        <f>SUM(G67/L67)</f>
        <v>1</v>
      </c>
      <c r="N67" s="80">
        <f>SUM(G67*100)</f>
        <v>100</v>
      </c>
      <c r="O67" s="7"/>
    </row>
    <row r="68" spans="1:20" x14ac:dyDescent="0.25">
      <c r="A68" s="16"/>
      <c r="B68" s="186" t="s">
        <v>33</v>
      </c>
      <c r="C68" s="186"/>
      <c r="D68" s="9">
        <f>AVERAGE(N59:N66)</f>
        <v>100</v>
      </c>
      <c r="E68" s="53"/>
      <c r="F68" s="53"/>
      <c r="G68" s="53"/>
      <c r="H68" s="53"/>
      <c r="I68" s="53"/>
      <c r="J68" s="53"/>
      <c r="K68" s="53"/>
      <c r="L68" s="76"/>
      <c r="M68" s="78"/>
      <c r="N68" s="79"/>
      <c r="O68" s="7"/>
    </row>
    <row r="69" spans="1:20" ht="28.5" customHeight="1" x14ac:dyDescent="0.25">
      <c r="A69" s="187" t="s">
        <v>155</v>
      </c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9"/>
      <c r="O69" s="7"/>
    </row>
    <row r="70" spans="1:20" ht="96" x14ac:dyDescent="0.25">
      <c r="A70" s="14" t="s">
        <v>101</v>
      </c>
      <c r="B70" s="82" t="s">
        <v>156</v>
      </c>
      <c r="C70" s="82" t="s">
        <v>157</v>
      </c>
      <c r="D70" s="9" t="s">
        <v>150</v>
      </c>
      <c r="E70" s="53">
        <v>11</v>
      </c>
      <c r="F70" s="53">
        <v>11</v>
      </c>
      <c r="G70" s="116">
        <f>IF(E70&gt;F70,F70/E70,1)</f>
        <v>1</v>
      </c>
      <c r="H70" s="53">
        <v>1954688.96</v>
      </c>
      <c r="I70" s="53">
        <v>0</v>
      </c>
      <c r="J70" s="53">
        <v>1954688.96</v>
      </c>
      <c r="K70" s="53">
        <f>H70-J70</f>
        <v>0</v>
      </c>
      <c r="L70" s="83">
        <f>IF(J70=H70,1,(J70-I70+K70)/(H70-I70))</f>
        <v>1</v>
      </c>
      <c r="M70" s="96">
        <f>SUM(G70/L70)</f>
        <v>1</v>
      </c>
      <c r="N70" s="84">
        <f>SUM(G70*100)</f>
        <v>100</v>
      </c>
      <c r="O70" s="7"/>
    </row>
    <row r="71" spans="1:20" x14ac:dyDescent="0.25">
      <c r="A71" s="38"/>
      <c r="B71" s="184" t="s">
        <v>40</v>
      </c>
      <c r="C71" s="185"/>
      <c r="D71" s="9">
        <f>AVERAGE(N70)</f>
        <v>100</v>
      </c>
      <c r="E71" s="53"/>
      <c r="F71" s="121"/>
      <c r="G71" s="53"/>
      <c r="H71" s="53"/>
      <c r="I71" s="53"/>
      <c r="J71" s="53"/>
      <c r="K71" s="53"/>
      <c r="L71" s="76"/>
      <c r="M71" s="78"/>
      <c r="N71" s="81"/>
      <c r="O71" s="7"/>
    </row>
    <row r="72" spans="1:20" ht="24" customHeight="1" x14ac:dyDescent="0.25">
      <c r="A72" s="193" t="s">
        <v>66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5"/>
      <c r="O72" s="7"/>
    </row>
    <row r="73" spans="1:20" ht="98.25" customHeight="1" x14ac:dyDescent="0.25">
      <c r="A73" s="14" t="s">
        <v>20</v>
      </c>
      <c r="B73" s="35" t="s">
        <v>127</v>
      </c>
      <c r="C73" s="35" t="s">
        <v>73</v>
      </c>
      <c r="D73" s="16" t="s">
        <v>41</v>
      </c>
      <c r="E73" s="53">
        <v>80</v>
      </c>
      <c r="F73" s="118">
        <v>57</v>
      </c>
      <c r="G73" s="63">
        <f t="shared" ref="G73:G75" si="12">IF(E73&gt;F73,F73/E73,1)</f>
        <v>0.71250000000000002</v>
      </c>
      <c r="H73" s="116">
        <v>6535582</v>
      </c>
      <c r="I73" s="53">
        <v>0</v>
      </c>
      <c r="J73" s="116">
        <v>6185247.0999999996</v>
      </c>
      <c r="K73" s="123">
        <v>0</v>
      </c>
      <c r="L73" s="39">
        <f>IF(J73=H73,1,(J73-I73+K73)/(H73-I73))</f>
        <v>0.94639576092840694</v>
      </c>
      <c r="M73" s="39">
        <f t="shared" ref="M73:M75" si="13">SUM(G73/L73)</f>
        <v>0.75285628847390762</v>
      </c>
      <c r="N73" s="9">
        <f t="shared" ref="N73:N75" si="14">SUM(G73*100)</f>
        <v>71.25</v>
      </c>
      <c r="O73" s="7"/>
    </row>
    <row r="74" spans="1:20" ht="97.9" customHeight="1" x14ac:dyDescent="0.25">
      <c r="A74" s="14" t="s">
        <v>38</v>
      </c>
      <c r="B74" s="35" t="s">
        <v>128</v>
      </c>
      <c r="C74" s="35" t="s">
        <v>73</v>
      </c>
      <c r="D74" s="16" t="s">
        <v>41</v>
      </c>
      <c r="E74" s="53">
        <v>80</v>
      </c>
      <c r="F74" s="118">
        <v>57</v>
      </c>
      <c r="G74" s="63">
        <f t="shared" si="12"/>
        <v>0.71250000000000002</v>
      </c>
      <c r="H74" s="116">
        <v>1101603</v>
      </c>
      <c r="I74" s="53">
        <v>0</v>
      </c>
      <c r="J74" s="116">
        <v>956660.69</v>
      </c>
      <c r="K74" s="123">
        <v>0</v>
      </c>
      <c r="L74" s="39">
        <f t="shared" ref="L74:L75" si="15">IF(J74=H74,1,(J74-I74+K74)/(H74-I74))</f>
        <v>0.8684260028340518</v>
      </c>
      <c r="M74" s="39">
        <f t="shared" si="13"/>
        <v>0.8204498686990056</v>
      </c>
      <c r="N74" s="9">
        <f t="shared" si="14"/>
        <v>71.25</v>
      </c>
      <c r="O74" s="7"/>
    </row>
    <row r="75" spans="1:20" ht="99" customHeight="1" x14ac:dyDescent="0.25">
      <c r="A75" s="14" t="s">
        <v>39</v>
      </c>
      <c r="B75" s="35" t="s">
        <v>129</v>
      </c>
      <c r="C75" s="35" t="s">
        <v>73</v>
      </c>
      <c r="D75" s="16" t="s">
        <v>41</v>
      </c>
      <c r="E75" s="53">
        <v>80</v>
      </c>
      <c r="F75" s="118">
        <v>57</v>
      </c>
      <c r="G75" s="63">
        <f t="shared" si="12"/>
        <v>0.71250000000000002</v>
      </c>
      <c r="H75" s="116">
        <v>1573085</v>
      </c>
      <c r="I75" s="53">
        <v>0</v>
      </c>
      <c r="J75" s="116">
        <v>1435727.9</v>
      </c>
      <c r="K75" s="123">
        <v>405</v>
      </c>
      <c r="L75" s="39">
        <f t="shared" si="15"/>
        <v>0.9129404323351884</v>
      </c>
      <c r="M75" s="39">
        <f t="shared" si="13"/>
        <v>0.78044522376724335</v>
      </c>
      <c r="N75" s="9">
        <f t="shared" si="14"/>
        <v>71.25</v>
      </c>
      <c r="O75" s="7"/>
    </row>
    <row r="76" spans="1:20" x14ac:dyDescent="0.25">
      <c r="A76" s="16"/>
      <c r="B76" s="186" t="s">
        <v>21</v>
      </c>
      <c r="C76" s="186"/>
      <c r="D76" s="9">
        <f>AVERAGE(N73:N75)</f>
        <v>71.25</v>
      </c>
      <c r="E76" s="53"/>
      <c r="F76" s="53"/>
      <c r="G76" s="53"/>
      <c r="H76" s="53"/>
      <c r="I76" s="53"/>
      <c r="J76" s="53"/>
      <c r="K76" s="53"/>
      <c r="L76" s="16"/>
      <c r="M76" s="16"/>
      <c r="N76" s="16"/>
      <c r="O76" s="7"/>
    </row>
    <row r="77" spans="1:20" ht="24" customHeight="1" x14ac:dyDescent="0.25">
      <c r="A77" s="193" t="s">
        <v>67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5"/>
      <c r="O77" s="7"/>
    </row>
    <row r="78" spans="1:20" ht="96.75" x14ac:dyDescent="0.25">
      <c r="A78" s="14" t="s">
        <v>22</v>
      </c>
      <c r="B78" s="21" t="s">
        <v>130</v>
      </c>
      <c r="C78" s="21" t="s">
        <v>74</v>
      </c>
      <c r="D78" s="16" t="s">
        <v>41</v>
      </c>
      <c r="E78" s="53">
        <v>100</v>
      </c>
      <c r="F78" s="53">
        <v>100</v>
      </c>
      <c r="G78" s="63">
        <f t="shared" ref="G78:G79" si="16">IF(E78&gt;F78,F78/E78,1)</f>
        <v>1</v>
      </c>
      <c r="H78" s="53">
        <v>7335232.2300000004</v>
      </c>
      <c r="I78" s="53">
        <v>0</v>
      </c>
      <c r="J78" s="53">
        <v>7335232.2300000004</v>
      </c>
      <c r="K78" s="53">
        <f>H78-J78</f>
        <v>0</v>
      </c>
      <c r="L78" s="39">
        <f>IF(J78=H78,1,(J78-I78+K78)/(H78-I78))</f>
        <v>1</v>
      </c>
      <c r="M78" s="39">
        <f t="shared" ref="M78:M79" si="17">SUM(G78/L78)</f>
        <v>1</v>
      </c>
      <c r="N78" s="9">
        <f t="shared" ref="N78:N79" si="18">SUM(G78*100)</f>
        <v>100</v>
      </c>
      <c r="O78" s="7"/>
    </row>
    <row r="79" spans="1:20" ht="60.75" x14ac:dyDescent="0.25">
      <c r="A79" s="14" t="s">
        <v>23</v>
      </c>
      <c r="B79" s="21" t="s">
        <v>131</v>
      </c>
      <c r="C79" s="21" t="s">
        <v>75</v>
      </c>
      <c r="D79" s="16" t="s">
        <v>41</v>
      </c>
      <c r="E79" s="53">
        <v>100</v>
      </c>
      <c r="F79" s="53">
        <v>100</v>
      </c>
      <c r="G79" s="63">
        <f t="shared" si="16"/>
        <v>1</v>
      </c>
      <c r="H79" s="116">
        <v>2776407</v>
      </c>
      <c r="I79" s="118">
        <v>152122.51</v>
      </c>
      <c r="J79" s="123">
        <v>2776407</v>
      </c>
      <c r="K79" s="53">
        <f>H79-J79</f>
        <v>0</v>
      </c>
      <c r="L79" s="39">
        <f>IF(J79=H79,1,(J79-I79+K79)/(H79-I79))</f>
        <v>1</v>
      </c>
      <c r="M79" s="39">
        <f t="shared" si="17"/>
        <v>1</v>
      </c>
      <c r="N79" s="9">
        <f t="shared" si="18"/>
        <v>100</v>
      </c>
      <c r="O79" s="7"/>
    </row>
    <row r="80" spans="1:20" x14ac:dyDescent="0.25">
      <c r="A80" s="16"/>
      <c r="B80" s="186" t="s">
        <v>24</v>
      </c>
      <c r="C80" s="186"/>
      <c r="D80" s="9">
        <f>AVERAGE(N78:N79)</f>
        <v>100</v>
      </c>
      <c r="E80" s="53"/>
      <c r="F80" s="53"/>
      <c r="G80" s="53"/>
      <c r="H80" s="53"/>
      <c r="I80" s="53"/>
      <c r="J80" s="53"/>
      <c r="K80" s="53"/>
      <c r="L80" s="16"/>
      <c r="M80" s="16"/>
      <c r="N80" s="16"/>
      <c r="O80" s="7"/>
      <c r="S80" s="37"/>
    </row>
    <row r="81" spans="1:19" ht="24" customHeight="1" x14ac:dyDescent="0.25">
      <c r="A81" s="196" t="s">
        <v>68</v>
      </c>
      <c r="B81" s="197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8"/>
      <c r="O81" s="7"/>
    </row>
    <row r="82" spans="1:19" ht="103.9" customHeight="1" x14ac:dyDescent="0.25">
      <c r="A82" s="14" t="s">
        <v>25</v>
      </c>
      <c r="B82" s="35" t="s">
        <v>69</v>
      </c>
      <c r="C82" s="35" t="s">
        <v>76</v>
      </c>
      <c r="D82" s="16" t="s">
        <v>41</v>
      </c>
      <c r="E82" s="53">
        <v>100</v>
      </c>
      <c r="F82" s="53">
        <v>100</v>
      </c>
      <c r="G82" s="63">
        <f t="shared" ref="G82:G84" si="19">IF(E82&gt;F82,F82/E82,1)</f>
        <v>1</v>
      </c>
      <c r="H82" s="53">
        <v>2176541.29</v>
      </c>
      <c r="I82" s="118">
        <v>173918.05</v>
      </c>
      <c r="J82" s="118">
        <v>2176541.29</v>
      </c>
      <c r="K82" s="118">
        <f>H82-J82</f>
        <v>0</v>
      </c>
      <c r="L82" s="39">
        <f>IF(J82=H82,1,(J82-I82+K82)/(H82-I82))</f>
        <v>1</v>
      </c>
      <c r="M82" s="39">
        <f t="shared" ref="M82:M84" si="20">SUM(G82/L82)</f>
        <v>1</v>
      </c>
      <c r="N82" s="9">
        <f t="shared" ref="N82:N83" si="21">SUM(G82*100)</f>
        <v>100</v>
      </c>
      <c r="O82" s="7"/>
    </row>
    <row r="83" spans="1:19" ht="108" x14ac:dyDescent="0.25">
      <c r="A83" s="14" t="s">
        <v>26</v>
      </c>
      <c r="B83" s="35" t="s">
        <v>70</v>
      </c>
      <c r="C83" s="35" t="s">
        <v>76</v>
      </c>
      <c r="D83" s="16" t="s">
        <v>41</v>
      </c>
      <c r="E83" s="53">
        <v>100</v>
      </c>
      <c r="F83" s="53">
        <v>100</v>
      </c>
      <c r="G83" s="63">
        <f t="shared" si="19"/>
        <v>1</v>
      </c>
      <c r="H83" s="53">
        <v>22053273.359999999</v>
      </c>
      <c r="I83" s="118">
        <v>883577.26</v>
      </c>
      <c r="J83" s="118">
        <v>22053273.359999999</v>
      </c>
      <c r="K83" s="118">
        <v>4019</v>
      </c>
      <c r="L83" s="39">
        <f t="shared" ref="L83:L84" si="22">IF(J83=H83,1,(J83-I83+K83)/(H83-I83))</f>
        <v>1</v>
      </c>
      <c r="M83" s="39">
        <f t="shared" si="20"/>
        <v>1</v>
      </c>
      <c r="N83" s="9">
        <f t="shared" si="21"/>
        <v>100</v>
      </c>
      <c r="O83" s="7"/>
    </row>
    <row r="84" spans="1:19" ht="108" x14ac:dyDescent="0.25">
      <c r="A84" s="14" t="s">
        <v>72</v>
      </c>
      <c r="B84" s="35" t="s">
        <v>71</v>
      </c>
      <c r="C84" s="35" t="s">
        <v>76</v>
      </c>
      <c r="D84" s="16" t="s">
        <v>41</v>
      </c>
      <c r="E84" s="53">
        <v>100</v>
      </c>
      <c r="F84" s="53">
        <v>100</v>
      </c>
      <c r="G84" s="63">
        <f t="shared" si="19"/>
        <v>1</v>
      </c>
      <c r="H84" s="53">
        <v>39608805.740000002</v>
      </c>
      <c r="I84" s="118">
        <v>858989.8</v>
      </c>
      <c r="J84" s="118">
        <v>39586776.490000002</v>
      </c>
      <c r="K84" s="118">
        <v>22825.41</v>
      </c>
      <c r="L84" s="39">
        <f t="shared" si="22"/>
        <v>1.000020546162109</v>
      </c>
      <c r="M84" s="39">
        <f t="shared" si="20"/>
        <v>0.9999794542600271</v>
      </c>
      <c r="N84" s="9">
        <f>SUM(G84*100)</f>
        <v>100</v>
      </c>
      <c r="O84" s="7"/>
    </row>
    <row r="85" spans="1:19" x14ac:dyDescent="0.25">
      <c r="A85" s="16"/>
      <c r="B85" s="186" t="s">
        <v>27</v>
      </c>
      <c r="C85" s="186"/>
      <c r="D85" s="9">
        <f>AVERAGE(N82:N84)</f>
        <v>100</v>
      </c>
      <c r="E85" s="53"/>
      <c r="F85" s="53"/>
      <c r="G85" s="53"/>
      <c r="H85" s="53"/>
      <c r="I85" s="53"/>
      <c r="J85" s="53"/>
      <c r="K85" s="53"/>
      <c r="L85" s="16"/>
      <c r="M85" s="16"/>
      <c r="N85" s="16"/>
      <c r="O85" s="7"/>
    </row>
    <row r="86" spans="1:19" ht="30" customHeight="1" x14ac:dyDescent="0.25">
      <c r="A86" s="187" t="s">
        <v>94</v>
      </c>
      <c r="B86" s="199"/>
      <c r="C86" s="199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200"/>
      <c r="O86" s="7"/>
    </row>
    <row r="87" spans="1:19" ht="72" x14ac:dyDescent="0.25">
      <c r="A87" s="14" t="s">
        <v>29</v>
      </c>
      <c r="B87" s="42" t="s">
        <v>102</v>
      </c>
      <c r="C87" s="42" t="s">
        <v>98</v>
      </c>
      <c r="D87" s="43" t="s">
        <v>100</v>
      </c>
      <c r="E87" s="53">
        <v>1984</v>
      </c>
      <c r="F87" s="53">
        <v>2680</v>
      </c>
      <c r="G87" s="116">
        <f>IF(E87&gt;F87,F87/E87,1)</f>
        <v>1</v>
      </c>
      <c r="H87" s="53">
        <v>1669600.93</v>
      </c>
      <c r="I87" s="53">
        <v>0</v>
      </c>
      <c r="J87" s="53">
        <v>1669600.93</v>
      </c>
      <c r="K87" s="53">
        <f>H87-J87</f>
        <v>0</v>
      </c>
      <c r="L87" s="34">
        <f>IF(J87=H87,1,(J87-I87+K87)/(H87-I87))</f>
        <v>1</v>
      </c>
      <c r="M87" s="34">
        <f>SUM(G87/L87)</f>
        <v>1</v>
      </c>
      <c r="N87" s="34">
        <f>SUM(G87*100)</f>
        <v>100</v>
      </c>
      <c r="O87" s="7"/>
    </row>
    <row r="88" spans="1:19" ht="192" customHeight="1" x14ac:dyDescent="0.25">
      <c r="A88" s="14" t="s">
        <v>30</v>
      </c>
      <c r="B88" s="42" t="s">
        <v>99</v>
      </c>
      <c r="C88" s="42" t="s">
        <v>98</v>
      </c>
      <c r="D88" s="43" t="s">
        <v>100</v>
      </c>
      <c r="E88" s="53">
        <v>1984</v>
      </c>
      <c r="F88" s="53">
        <v>2680</v>
      </c>
      <c r="G88" s="116">
        <f>IF(E88&gt;F88,F88/E88,1)</f>
        <v>1</v>
      </c>
      <c r="H88" s="53">
        <v>16259127.07</v>
      </c>
      <c r="I88" s="53">
        <v>0</v>
      </c>
      <c r="J88" s="53">
        <v>16259127.07</v>
      </c>
      <c r="K88" s="53">
        <f>H88-J88</f>
        <v>0</v>
      </c>
      <c r="L88" s="34">
        <f>IF(J88=H88,1,(J88-I88+K88)/(H88-I88))</f>
        <v>1</v>
      </c>
      <c r="M88" s="34">
        <f>SUM(G88/L88)</f>
        <v>1</v>
      </c>
      <c r="N88" s="34">
        <f>SUM(G88*100)</f>
        <v>100</v>
      </c>
      <c r="O88" s="7"/>
    </row>
    <row r="89" spans="1:19" x14ac:dyDescent="0.25">
      <c r="A89" s="184" t="s">
        <v>28</v>
      </c>
      <c r="B89" s="201"/>
      <c r="C89" s="185"/>
      <c r="D89" s="39">
        <f>AVERAGE(N87:N88)</f>
        <v>100</v>
      </c>
      <c r="E89" s="53"/>
      <c r="F89" s="53"/>
      <c r="G89" s="53"/>
      <c r="H89" s="53"/>
      <c r="I89" s="53"/>
      <c r="J89" s="53"/>
      <c r="K89" s="53"/>
      <c r="L89" s="16"/>
      <c r="M89" s="16"/>
      <c r="N89" s="16"/>
      <c r="O89" s="7"/>
    </row>
    <row r="90" spans="1:19" x14ac:dyDescent="0.25">
      <c r="A90" s="16"/>
      <c r="B90" s="165" t="s">
        <v>36</v>
      </c>
      <c r="C90" s="165"/>
      <c r="D90" s="39">
        <f>AVERAGE(D68,D76,D80,D85,D89,D71)</f>
        <v>95.208333333333329</v>
      </c>
      <c r="E90" s="53"/>
      <c r="F90" s="53"/>
      <c r="G90" s="53"/>
      <c r="H90" s="53"/>
      <c r="I90" s="53"/>
      <c r="J90" s="53"/>
      <c r="K90" s="53"/>
      <c r="L90" s="16"/>
      <c r="M90" s="16"/>
      <c r="N90" s="16"/>
      <c r="O90" s="7"/>
    </row>
    <row r="91" spans="1:19" ht="15" customHeight="1" x14ac:dyDescent="0.25">
      <c r="A91" s="151" t="s">
        <v>77</v>
      </c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3"/>
      <c r="O91" s="7"/>
    </row>
    <row r="92" spans="1:19" ht="21.75" customHeight="1" x14ac:dyDescent="0.25">
      <c r="A92" s="151" t="s">
        <v>139</v>
      </c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3"/>
      <c r="O92" s="7"/>
    </row>
    <row r="93" spans="1:19" ht="32.25" customHeight="1" x14ac:dyDescent="0.25">
      <c r="A93" s="166" t="s">
        <v>78</v>
      </c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8"/>
      <c r="O93" s="7"/>
    </row>
    <row r="94" spans="1:19" ht="72" x14ac:dyDescent="0.25">
      <c r="A94" s="14" t="s">
        <v>17</v>
      </c>
      <c r="B94" s="35" t="s">
        <v>132</v>
      </c>
      <c r="C94" s="40" t="s">
        <v>79</v>
      </c>
      <c r="D94" s="16" t="s">
        <v>41</v>
      </c>
      <c r="E94" s="53">
        <v>100</v>
      </c>
      <c r="F94" s="53">
        <v>100</v>
      </c>
      <c r="G94" s="63">
        <f t="shared" ref="G94:G97" si="23">IF(E94&gt;F94,F94/E94,1)</f>
        <v>1</v>
      </c>
      <c r="H94" s="53">
        <v>571033.34</v>
      </c>
      <c r="I94" s="53">
        <v>0</v>
      </c>
      <c r="J94" s="53">
        <v>571033.34</v>
      </c>
      <c r="K94" s="53">
        <v>0</v>
      </c>
      <c r="L94" s="39">
        <f>IF(J94=H94,1,(J94-I94+K94)/(H94-I94))</f>
        <v>1</v>
      </c>
      <c r="M94" s="39">
        <f t="shared" ref="M94:M97" si="24">SUM(G94/L94)</f>
        <v>1</v>
      </c>
      <c r="N94" s="50">
        <f t="shared" ref="N94:N97" si="25">SUM(G94*100)</f>
        <v>100</v>
      </c>
      <c r="O94" s="7"/>
    </row>
    <row r="95" spans="1:19" ht="21" customHeight="1" x14ac:dyDescent="0.25">
      <c r="A95" s="204" t="s">
        <v>18</v>
      </c>
      <c r="B95" s="171" t="s">
        <v>133</v>
      </c>
      <c r="C95" s="25" t="s">
        <v>81</v>
      </c>
      <c r="D95" s="16" t="s">
        <v>41</v>
      </c>
      <c r="E95" s="53">
        <v>100</v>
      </c>
      <c r="F95" s="53">
        <v>100</v>
      </c>
      <c r="G95" s="63">
        <f t="shared" si="23"/>
        <v>1</v>
      </c>
      <c r="H95" s="206">
        <v>4595580.5999999996</v>
      </c>
      <c r="I95" s="208">
        <v>38625.629999999997</v>
      </c>
      <c r="J95" s="208">
        <v>4192850.12</v>
      </c>
      <c r="K95" s="208">
        <v>15094.88</v>
      </c>
      <c r="L95" s="178">
        <f>IF(J95=H95,1,(J95-I95+K95)/(H95-I95))</f>
        <v>0.91493538940982788</v>
      </c>
      <c r="M95" s="180">
        <v>1</v>
      </c>
      <c r="N95" s="202">
        <f t="shared" si="25"/>
        <v>100</v>
      </c>
      <c r="O95" s="7"/>
    </row>
    <row r="96" spans="1:19" ht="48" x14ac:dyDescent="0.25">
      <c r="A96" s="205"/>
      <c r="B96" s="172"/>
      <c r="C96" s="40" t="s">
        <v>80</v>
      </c>
      <c r="D96" s="16" t="s">
        <v>41</v>
      </c>
      <c r="E96" s="53">
        <v>61</v>
      </c>
      <c r="F96" s="53">
        <v>61</v>
      </c>
      <c r="G96" s="63">
        <f t="shared" si="23"/>
        <v>1</v>
      </c>
      <c r="H96" s="207"/>
      <c r="I96" s="209"/>
      <c r="J96" s="209"/>
      <c r="K96" s="209"/>
      <c r="L96" s="179"/>
      <c r="M96" s="181"/>
      <c r="N96" s="203"/>
      <c r="O96" s="7"/>
      <c r="Q96" s="85"/>
      <c r="R96" s="85"/>
      <c r="S96" s="85"/>
    </row>
    <row r="97" spans="1:18" ht="72" x14ac:dyDescent="0.25">
      <c r="A97" s="14" t="s">
        <v>34</v>
      </c>
      <c r="B97" s="35" t="s">
        <v>134</v>
      </c>
      <c r="C97" s="40" t="s">
        <v>136</v>
      </c>
      <c r="D97" s="15" t="s">
        <v>58</v>
      </c>
      <c r="E97" s="53">
        <v>1538</v>
      </c>
      <c r="F97" s="53">
        <v>1386</v>
      </c>
      <c r="G97" s="63">
        <f t="shared" si="23"/>
        <v>0.90117035110533161</v>
      </c>
      <c r="H97" s="116">
        <v>4734865.3099999996</v>
      </c>
      <c r="I97" s="53">
        <v>0</v>
      </c>
      <c r="J97" s="116">
        <v>4734865.3099999996</v>
      </c>
      <c r="K97" s="53">
        <f>H97-J97</f>
        <v>0</v>
      </c>
      <c r="L97" s="39">
        <f>IF(J97=H97,1,(J97-I97+K97)/(H97-I97))</f>
        <v>1</v>
      </c>
      <c r="M97" s="39">
        <f t="shared" si="24"/>
        <v>0.90117035110533161</v>
      </c>
      <c r="N97" s="39">
        <f t="shared" si="25"/>
        <v>90.117035110533166</v>
      </c>
      <c r="O97" s="7"/>
    </row>
    <row r="98" spans="1:18" x14ac:dyDescent="0.25">
      <c r="A98" s="16"/>
      <c r="B98" s="186" t="s">
        <v>33</v>
      </c>
      <c r="C98" s="186"/>
      <c r="D98" s="39">
        <f>AVERAGE(N94:N97)</f>
        <v>96.705678370177722</v>
      </c>
      <c r="E98" s="53"/>
      <c r="F98" s="53"/>
      <c r="G98" s="53"/>
      <c r="H98" s="53"/>
      <c r="I98" s="53"/>
      <c r="J98" s="53"/>
      <c r="K98" s="53"/>
      <c r="L98" s="16"/>
      <c r="M98" s="16"/>
      <c r="N98" s="16"/>
      <c r="O98" s="7"/>
      <c r="R98" s="37"/>
    </row>
    <row r="99" spans="1:18" ht="24" customHeight="1" x14ac:dyDescent="0.25">
      <c r="A99" s="196" t="s">
        <v>82</v>
      </c>
      <c r="B99" s="197"/>
      <c r="C99" s="197"/>
      <c r="D99" s="197"/>
      <c r="E99" s="197"/>
      <c r="F99" s="197"/>
      <c r="G99" s="197"/>
      <c r="H99" s="197"/>
      <c r="I99" s="197"/>
      <c r="J99" s="197"/>
      <c r="K99" s="197"/>
      <c r="L99" s="197"/>
      <c r="M99" s="197"/>
      <c r="N99" s="198"/>
      <c r="O99" s="7"/>
    </row>
    <row r="100" spans="1:18" ht="84" x14ac:dyDescent="0.25">
      <c r="A100" s="14" t="s">
        <v>20</v>
      </c>
      <c r="B100" s="21" t="s">
        <v>135</v>
      </c>
      <c r="C100" s="35" t="s">
        <v>83</v>
      </c>
      <c r="D100" s="16" t="s">
        <v>41</v>
      </c>
      <c r="E100" s="53">
        <v>100</v>
      </c>
      <c r="F100" s="53">
        <v>100</v>
      </c>
      <c r="G100" s="63">
        <f t="shared" ref="G100:G102" si="26">IF(E100&gt;F100,F100/E100,1)</f>
        <v>1</v>
      </c>
      <c r="H100" s="53">
        <v>212735.97</v>
      </c>
      <c r="I100" s="53">
        <v>0</v>
      </c>
      <c r="J100" s="53">
        <v>212735.97</v>
      </c>
      <c r="K100" s="116">
        <f>H100-J100</f>
        <v>0</v>
      </c>
      <c r="L100" s="39">
        <f>IF(J100=H100,1,(J100-I100+K100)/(H100-I100))</f>
        <v>1</v>
      </c>
      <c r="M100" s="39">
        <f t="shared" ref="M100:M102" si="27">SUM(G100/L100)</f>
        <v>1</v>
      </c>
      <c r="N100" s="9">
        <f t="shared" ref="N100:N102" si="28">SUM(G100*100)</f>
        <v>100</v>
      </c>
      <c r="O100" s="7"/>
    </row>
    <row r="101" spans="1:18" ht="83.25" customHeight="1" x14ac:dyDescent="0.25">
      <c r="A101" s="14" t="s">
        <v>38</v>
      </c>
      <c r="B101" s="35" t="s">
        <v>96</v>
      </c>
      <c r="C101" s="35" t="s">
        <v>97</v>
      </c>
      <c r="D101" s="16" t="s">
        <v>41</v>
      </c>
      <c r="E101" s="53">
        <v>100</v>
      </c>
      <c r="F101" s="53">
        <v>100</v>
      </c>
      <c r="G101" s="63">
        <f t="shared" si="26"/>
        <v>1</v>
      </c>
      <c r="H101" s="116">
        <v>3974925.51</v>
      </c>
      <c r="I101" s="53">
        <v>0</v>
      </c>
      <c r="J101" s="116">
        <v>3974925.51</v>
      </c>
      <c r="K101" s="116">
        <f>H101-J101</f>
        <v>0</v>
      </c>
      <c r="L101" s="39">
        <f t="shared" ref="L101:L102" si="29">IF(J101=H101,1,(J101-I101+K101)/(H101-I101))</f>
        <v>1</v>
      </c>
      <c r="M101" s="39">
        <f t="shared" si="27"/>
        <v>1</v>
      </c>
      <c r="N101" s="9">
        <f t="shared" si="28"/>
        <v>100</v>
      </c>
      <c r="O101" s="7"/>
    </row>
    <row r="102" spans="1:18" ht="83.25" customHeight="1" x14ac:dyDescent="0.25">
      <c r="A102" s="14" t="s">
        <v>39</v>
      </c>
      <c r="B102" s="35" t="s">
        <v>158</v>
      </c>
      <c r="C102" s="35" t="s">
        <v>159</v>
      </c>
      <c r="D102" s="16" t="s">
        <v>41</v>
      </c>
      <c r="E102" s="53">
        <v>100</v>
      </c>
      <c r="F102" s="53">
        <v>100</v>
      </c>
      <c r="G102" s="63">
        <f t="shared" si="26"/>
        <v>1</v>
      </c>
      <c r="H102" s="116">
        <v>1173469.3899999999</v>
      </c>
      <c r="I102" s="53">
        <v>0</v>
      </c>
      <c r="J102" s="116">
        <v>1173469.3899999999</v>
      </c>
      <c r="K102" s="116">
        <f>H102-J102</f>
        <v>0</v>
      </c>
      <c r="L102" s="39">
        <f t="shared" si="29"/>
        <v>1</v>
      </c>
      <c r="M102" s="39">
        <f t="shared" si="27"/>
        <v>1</v>
      </c>
      <c r="N102" s="9">
        <f t="shared" si="28"/>
        <v>100</v>
      </c>
      <c r="O102" s="7"/>
    </row>
    <row r="103" spans="1:18" x14ac:dyDescent="0.25">
      <c r="A103" s="16"/>
      <c r="B103" s="186" t="s">
        <v>21</v>
      </c>
      <c r="C103" s="186"/>
      <c r="D103" s="9">
        <f>AVERAGE(N100:N101)</f>
        <v>100</v>
      </c>
      <c r="E103" s="53"/>
      <c r="F103" s="53"/>
      <c r="G103" s="53"/>
      <c r="H103" s="53"/>
      <c r="I103" s="53"/>
      <c r="J103" s="53"/>
      <c r="K103" s="53"/>
      <c r="L103" s="16"/>
      <c r="M103" s="16"/>
      <c r="N103" s="16"/>
      <c r="O103" s="7"/>
    </row>
    <row r="104" spans="1:18" x14ac:dyDescent="0.25">
      <c r="A104" s="16"/>
      <c r="B104" s="165" t="s">
        <v>95</v>
      </c>
      <c r="C104" s="165"/>
      <c r="D104" s="39">
        <f>AVERAGE(D98,D103)</f>
        <v>98.352839185088868</v>
      </c>
      <c r="E104" s="53"/>
      <c r="F104" s="53"/>
      <c r="G104" s="53"/>
      <c r="H104" s="53"/>
      <c r="I104" s="53"/>
      <c r="J104" s="53"/>
      <c r="K104" s="53"/>
      <c r="L104" s="16"/>
      <c r="M104" s="16"/>
      <c r="N104" s="16"/>
      <c r="O104" s="7"/>
    </row>
    <row r="105" spans="1:18" x14ac:dyDescent="0.25">
      <c r="A105" s="26" t="s">
        <v>37</v>
      </c>
      <c r="B105" s="27"/>
      <c r="C105" s="27"/>
      <c r="D105" s="27"/>
      <c r="E105" s="126">
        <f>AVERAGE(D104,D53,D90)</f>
        <v>97.698106370130759</v>
      </c>
      <c r="F105" s="53"/>
      <c r="G105" s="53"/>
      <c r="H105" s="53"/>
      <c r="I105" s="53"/>
      <c r="J105" s="53"/>
      <c r="K105" s="53"/>
      <c r="L105" s="16"/>
      <c r="M105" s="16"/>
      <c r="N105" s="16"/>
      <c r="O105" s="7"/>
    </row>
    <row r="106" spans="1:18" x14ac:dyDescent="0.25">
      <c r="B106" s="4"/>
      <c r="C106" s="4"/>
    </row>
    <row r="107" spans="1:18" x14ac:dyDescent="0.25">
      <c r="B107" s="4"/>
      <c r="C107" s="4"/>
    </row>
    <row r="108" spans="1:18" x14ac:dyDescent="0.25">
      <c r="B108" s="4"/>
      <c r="C108" s="4"/>
    </row>
    <row r="109" spans="1:18" x14ac:dyDescent="0.25">
      <c r="H109" s="127"/>
      <c r="J109" s="127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22 D33 D37 D76 G78:G79 D98 D103:D104 E105 D42 D46:D53 D80 G82:G84 G94:G97 G73:G75 L94:N97 D68:D71 D85:D90 L20:N21 L24:N32 L35:N36 L39:N41 L44:N45 L59:N71 L82:N84 L78:N79 L73:N75 L100:N102 G100:G102 G20:G21 G24:G32 G35:G36 G39:G41 G44:G45 G59:G67" name="Диапазон1"/>
  </protectedRanges>
  <mergeCells count="95">
    <mergeCell ref="B104:C104"/>
    <mergeCell ref="L95:L96"/>
    <mergeCell ref="M95:M96"/>
    <mergeCell ref="N95:N96"/>
    <mergeCell ref="B98:C98"/>
    <mergeCell ref="A99:N99"/>
    <mergeCell ref="B103:C103"/>
    <mergeCell ref="A95:A96"/>
    <mergeCell ref="B95:B96"/>
    <mergeCell ref="H95:H96"/>
    <mergeCell ref="I95:I96"/>
    <mergeCell ref="J95:J96"/>
    <mergeCell ref="K95:K96"/>
    <mergeCell ref="A93:N93"/>
    <mergeCell ref="A72:N72"/>
    <mergeCell ref="B76:C76"/>
    <mergeCell ref="A77:N77"/>
    <mergeCell ref="B80:C80"/>
    <mergeCell ref="A81:N81"/>
    <mergeCell ref="B85:C85"/>
    <mergeCell ref="A86:N86"/>
    <mergeCell ref="A89:C89"/>
    <mergeCell ref="B90:C90"/>
    <mergeCell ref="A91:N91"/>
    <mergeCell ref="A92:N92"/>
    <mergeCell ref="A65:A66"/>
    <mergeCell ref="B65:B66"/>
    <mergeCell ref="H65:H66"/>
    <mergeCell ref="I65:I66"/>
    <mergeCell ref="L65:L66"/>
    <mergeCell ref="J65:J66"/>
    <mergeCell ref="K65:K66"/>
    <mergeCell ref="K63:K64"/>
    <mergeCell ref="L63:L64"/>
    <mergeCell ref="M63:M64"/>
    <mergeCell ref="N63:N64"/>
    <mergeCell ref="B71:C71"/>
    <mergeCell ref="M65:M66"/>
    <mergeCell ref="N65:N66"/>
    <mergeCell ref="B68:C68"/>
    <mergeCell ref="A69:N69"/>
    <mergeCell ref="A63:A64"/>
    <mergeCell ref="B63:B64"/>
    <mergeCell ref="H63:H64"/>
    <mergeCell ref="I63:I64"/>
    <mergeCell ref="J63:J64"/>
    <mergeCell ref="A57:N57"/>
    <mergeCell ref="A58:N58"/>
    <mergeCell ref="A61:A62"/>
    <mergeCell ref="B61:B62"/>
    <mergeCell ref="H61:H62"/>
    <mergeCell ref="I61:I62"/>
    <mergeCell ref="J61:J62"/>
    <mergeCell ref="K61:K62"/>
    <mergeCell ref="L61:L62"/>
    <mergeCell ref="M61:M62"/>
    <mergeCell ref="N61:N62"/>
    <mergeCell ref="A56:N56"/>
    <mergeCell ref="A23:N23"/>
    <mergeCell ref="B33:C33"/>
    <mergeCell ref="A34:N34"/>
    <mergeCell ref="B37:C37"/>
    <mergeCell ref="A38:N38"/>
    <mergeCell ref="B42:C42"/>
    <mergeCell ref="A43:N43"/>
    <mergeCell ref="B46:C46"/>
    <mergeCell ref="A47:N47"/>
    <mergeCell ref="A50:N50"/>
    <mergeCell ref="B53:C53"/>
    <mergeCell ref="B22:C22"/>
    <mergeCell ref="M11:M14"/>
    <mergeCell ref="N11:N14"/>
    <mergeCell ref="C12:C14"/>
    <mergeCell ref="D12:D14"/>
    <mergeCell ref="E12:F12"/>
    <mergeCell ref="E13:E14"/>
    <mergeCell ref="F13:F14"/>
    <mergeCell ref="H13:H14"/>
    <mergeCell ref="I13:I14"/>
    <mergeCell ref="J13:J14"/>
    <mergeCell ref="K13:K14"/>
    <mergeCell ref="A16:N16"/>
    <mergeCell ref="A17:N17"/>
    <mergeCell ref="A18:N18"/>
    <mergeCell ref="A19:N19"/>
    <mergeCell ref="M3:N5"/>
    <mergeCell ref="C6:M6"/>
    <mergeCell ref="C7:M7"/>
    <mergeCell ref="B8:M8"/>
    <mergeCell ref="A11:A14"/>
    <mergeCell ref="B11:B14"/>
    <mergeCell ref="C11:F11"/>
    <mergeCell ref="G11:G14"/>
    <mergeCell ref="H11:K12"/>
    <mergeCell ref="L11:L14"/>
  </mergeCells>
  <pageMargins left="0.31496062992125984" right="0.31496062992125984" top="0.74803149606299213" bottom="0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9"/>
  <sheetViews>
    <sheetView zoomScale="83" zoomScaleNormal="83" workbookViewId="0">
      <selection activeCell="R20" sqref="R20"/>
    </sheetView>
  </sheetViews>
  <sheetFormatPr defaultRowHeight="15" x14ac:dyDescent="0.25"/>
  <cols>
    <col min="1" max="1" width="5.28515625" customWidth="1"/>
    <col min="2" max="2" width="26.85546875" customWidth="1"/>
    <col min="3" max="3" width="30.85546875" customWidth="1"/>
    <col min="4" max="4" width="13.140625" customWidth="1"/>
    <col min="6" max="6" width="9.140625" style="55"/>
    <col min="7" max="7" width="13.5703125" customWidth="1"/>
    <col min="8" max="8" width="13.7109375" customWidth="1"/>
    <col min="9" max="9" width="15.7109375" style="64" customWidth="1"/>
    <col min="10" max="10" width="15" style="55" customWidth="1"/>
    <col min="11" max="11" width="13.85546875" style="64" customWidth="1"/>
    <col min="12" max="12" width="14.7109375" customWidth="1"/>
    <col min="13" max="13" width="16.140625" customWidth="1"/>
    <col min="14" max="14" width="17.140625" customWidth="1"/>
    <col min="21" max="23" width="0" hidden="1" customWidth="1"/>
    <col min="24" max="28" width="9.140625" style="91"/>
  </cols>
  <sheetData>
    <row r="1" spans="1:28" ht="0.75" customHeight="1" x14ac:dyDescent="0.25"/>
    <row r="2" spans="1:28" ht="5.25" customHeight="1" x14ac:dyDescent="0.25">
      <c r="L2" s="1"/>
    </row>
    <row r="3" spans="1:28" x14ac:dyDescent="0.25">
      <c r="L3" s="1"/>
      <c r="M3" s="128" t="s">
        <v>160</v>
      </c>
      <c r="N3" s="129"/>
    </row>
    <row r="4" spans="1:28" ht="15.75" x14ac:dyDescent="0.25">
      <c r="L4" s="2"/>
      <c r="M4" s="129"/>
      <c r="N4" s="129"/>
    </row>
    <row r="5" spans="1:28" ht="65.25" customHeight="1" x14ac:dyDescent="0.25">
      <c r="M5" s="129"/>
      <c r="N5" s="129"/>
    </row>
    <row r="6" spans="1:28" x14ac:dyDescent="0.25">
      <c r="C6" s="130" t="s">
        <v>7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</row>
    <row r="7" spans="1:28" ht="32.25" customHeight="1" x14ac:dyDescent="0.25">
      <c r="C7" s="131" t="s">
        <v>141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</row>
    <row r="8" spans="1:28" ht="18" customHeight="1" x14ac:dyDescent="0.25">
      <c r="B8" s="132" t="s">
        <v>8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</row>
    <row r="9" spans="1:28" ht="11.25" customHeight="1" x14ac:dyDescent="0.25"/>
    <row r="10" spans="1:28" ht="4.5" customHeight="1" x14ac:dyDescent="0.25"/>
    <row r="11" spans="1:28" ht="69" customHeight="1" x14ac:dyDescent="0.25">
      <c r="A11" s="133" t="s">
        <v>15</v>
      </c>
      <c r="B11" s="134" t="s">
        <v>0</v>
      </c>
      <c r="C11" s="134" t="s">
        <v>10</v>
      </c>
      <c r="D11" s="134"/>
      <c r="E11" s="134"/>
      <c r="F11" s="134"/>
      <c r="G11" s="134" t="s">
        <v>12</v>
      </c>
      <c r="H11" s="134" t="s">
        <v>1</v>
      </c>
      <c r="I11" s="134"/>
      <c r="J11" s="134"/>
      <c r="K11" s="134"/>
      <c r="L11" s="134" t="s">
        <v>13</v>
      </c>
      <c r="M11" s="134" t="s">
        <v>14</v>
      </c>
      <c r="N11" s="134" t="s">
        <v>19</v>
      </c>
    </row>
    <row r="12" spans="1:28" ht="15.75" customHeight="1" x14ac:dyDescent="0.25">
      <c r="A12" s="133"/>
      <c r="B12" s="134"/>
      <c r="C12" s="133" t="s">
        <v>16</v>
      </c>
      <c r="D12" s="134" t="s">
        <v>2</v>
      </c>
      <c r="E12" s="228" t="s">
        <v>3</v>
      </c>
      <c r="F12" s="228"/>
      <c r="G12" s="134"/>
      <c r="H12" s="134"/>
      <c r="I12" s="134"/>
      <c r="J12" s="134"/>
      <c r="K12" s="134"/>
      <c r="L12" s="134"/>
      <c r="M12" s="134"/>
      <c r="N12" s="134"/>
    </row>
    <row r="13" spans="1:28" ht="38.25" customHeight="1" x14ac:dyDescent="0.25">
      <c r="A13" s="133"/>
      <c r="B13" s="134"/>
      <c r="C13" s="133"/>
      <c r="D13" s="134"/>
      <c r="E13" s="229" t="s">
        <v>4</v>
      </c>
      <c r="F13" s="230" t="s">
        <v>5</v>
      </c>
      <c r="G13" s="134"/>
      <c r="H13" s="231" t="s">
        <v>4</v>
      </c>
      <c r="I13" s="234" t="s">
        <v>9</v>
      </c>
      <c r="J13" s="232" t="s">
        <v>6</v>
      </c>
      <c r="K13" s="233" t="s">
        <v>11</v>
      </c>
      <c r="L13" s="134"/>
      <c r="M13" s="134"/>
      <c r="N13" s="134"/>
    </row>
    <row r="14" spans="1:28" ht="26.25" customHeight="1" x14ac:dyDescent="0.25">
      <c r="A14" s="133"/>
      <c r="B14" s="134"/>
      <c r="C14" s="133"/>
      <c r="D14" s="134"/>
      <c r="E14" s="229"/>
      <c r="F14" s="230"/>
      <c r="G14" s="134"/>
      <c r="H14" s="231"/>
      <c r="I14" s="234"/>
      <c r="J14" s="232"/>
      <c r="K14" s="233"/>
      <c r="L14" s="134"/>
      <c r="M14" s="134"/>
      <c r="N14" s="134"/>
    </row>
    <row r="15" spans="1:28" x14ac:dyDescent="0.25">
      <c r="A15" s="10">
        <v>1</v>
      </c>
      <c r="B15" s="10">
        <v>2</v>
      </c>
      <c r="C15" s="10">
        <v>3</v>
      </c>
      <c r="D15" s="10">
        <v>4</v>
      </c>
      <c r="E15" s="10">
        <v>5</v>
      </c>
      <c r="F15" s="56">
        <v>6</v>
      </c>
      <c r="G15" s="10">
        <v>7</v>
      </c>
      <c r="H15" s="10">
        <v>8</v>
      </c>
      <c r="I15" s="65">
        <v>9</v>
      </c>
      <c r="J15" s="56">
        <v>10</v>
      </c>
      <c r="K15" s="65">
        <v>11</v>
      </c>
      <c r="L15" s="10">
        <v>12</v>
      </c>
      <c r="M15" s="10">
        <v>13</v>
      </c>
      <c r="N15" s="10">
        <v>14</v>
      </c>
    </row>
    <row r="16" spans="1:28" ht="26.25" customHeight="1" x14ac:dyDescent="0.25">
      <c r="A16" s="143" t="s">
        <v>138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5"/>
      <c r="P16" s="5"/>
      <c r="Q16" s="5"/>
      <c r="R16" s="5"/>
      <c r="S16" s="5"/>
      <c r="T16" s="5"/>
      <c r="U16" s="5"/>
      <c r="V16" s="5"/>
      <c r="W16" s="5"/>
      <c r="X16" s="92"/>
      <c r="Y16" s="92"/>
      <c r="Z16" s="92"/>
      <c r="AA16" s="92"/>
      <c r="AB16" s="92"/>
    </row>
    <row r="17" spans="1:28" ht="45.75" customHeight="1" x14ac:dyDescent="0.25">
      <c r="A17" s="144" t="s">
        <v>140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5"/>
      <c r="P17" s="5"/>
      <c r="Q17" s="5"/>
      <c r="R17" s="5"/>
      <c r="S17" s="5"/>
      <c r="T17" s="5"/>
      <c r="U17" s="5"/>
      <c r="V17" s="5"/>
      <c r="W17" s="5"/>
      <c r="X17" s="92"/>
      <c r="Y17" s="92"/>
      <c r="Z17" s="92"/>
      <c r="AA17" s="92"/>
      <c r="AB17" s="92"/>
    </row>
    <row r="18" spans="1:28" ht="27" customHeight="1" x14ac:dyDescent="0.25">
      <c r="A18" s="145" t="s">
        <v>86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7"/>
      <c r="O18" s="5"/>
      <c r="P18" s="5"/>
      <c r="Q18" s="5"/>
      <c r="R18" s="5"/>
      <c r="S18" s="5"/>
      <c r="T18" s="5"/>
      <c r="U18" s="5"/>
      <c r="V18" s="5"/>
      <c r="W18" s="5"/>
      <c r="X18" s="92"/>
      <c r="Y18" s="92"/>
      <c r="Z18" s="92"/>
      <c r="AA18" s="92"/>
      <c r="AB18" s="92"/>
    </row>
    <row r="19" spans="1:28" s="3" customFormat="1" ht="32.25" customHeight="1" x14ac:dyDescent="0.25">
      <c r="A19" s="148" t="s">
        <v>42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50"/>
      <c r="O19" s="6"/>
      <c r="P19" s="6"/>
      <c r="Q19" s="6"/>
      <c r="R19" s="6"/>
      <c r="S19" s="6"/>
      <c r="T19" s="6"/>
      <c r="U19" s="6"/>
      <c r="V19" s="6"/>
      <c r="W19" s="6"/>
      <c r="X19" s="93"/>
      <c r="Y19" s="93"/>
      <c r="Z19" s="93"/>
      <c r="AA19" s="93"/>
      <c r="AB19" s="93"/>
    </row>
    <row r="20" spans="1:28" ht="83.25" customHeight="1" x14ac:dyDescent="0.25">
      <c r="A20" s="11" t="s">
        <v>20</v>
      </c>
      <c r="B20" s="28" t="s">
        <v>103</v>
      </c>
      <c r="C20" s="12" t="s">
        <v>43</v>
      </c>
      <c r="D20" s="13" t="s">
        <v>41</v>
      </c>
      <c r="E20" s="13">
        <v>100</v>
      </c>
      <c r="F20" s="86">
        <v>100</v>
      </c>
      <c r="G20" s="94">
        <f>IF(E20&gt;F20,F20/E20,1)</f>
        <v>1</v>
      </c>
      <c r="H20" s="61">
        <v>511875</v>
      </c>
      <c r="I20" s="66">
        <v>0</v>
      </c>
      <c r="J20" s="62">
        <v>511875</v>
      </c>
      <c r="K20" s="71">
        <f>H20-J20</f>
        <v>0</v>
      </c>
      <c r="L20" s="94">
        <f>IF(J20=H20,1,(J20-I20+K20)/(H20-I20))</f>
        <v>1</v>
      </c>
      <c r="M20" s="94">
        <f>SUM(G20/L20)</f>
        <v>1</v>
      </c>
      <c r="N20" s="8">
        <f>SUM(G20*100)</f>
        <v>100</v>
      </c>
    </row>
    <row r="21" spans="1:28" ht="75.599999999999994" customHeight="1" x14ac:dyDescent="0.25">
      <c r="A21" s="14" t="s">
        <v>38</v>
      </c>
      <c r="B21" s="28" t="s">
        <v>104</v>
      </c>
      <c r="C21" s="12" t="s">
        <v>43</v>
      </c>
      <c r="D21" s="15" t="s">
        <v>41</v>
      </c>
      <c r="E21" s="15">
        <v>100</v>
      </c>
      <c r="F21" s="87">
        <v>100</v>
      </c>
      <c r="G21" s="94">
        <f>IF(E21&gt;F21,F21/E21,1)</f>
        <v>1</v>
      </c>
      <c r="H21" s="34">
        <v>15999</v>
      </c>
      <c r="I21" s="67">
        <v>0</v>
      </c>
      <c r="J21" s="57">
        <v>15999</v>
      </c>
      <c r="K21" s="71">
        <f>H21-J21</f>
        <v>0</v>
      </c>
      <c r="L21" s="94">
        <f>IF(J21=H21,1,(J21-I21+K21)/(H21-I21))</f>
        <v>1</v>
      </c>
      <c r="M21" s="39">
        <f>SUM(G21/L21)</f>
        <v>1</v>
      </c>
      <c r="N21" s="9">
        <f>SUM(G21*100)</f>
        <v>100</v>
      </c>
    </row>
    <row r="22" spans="1:28" ht="21" customHeight="1" x14ac:dyDescent="0.25">
      <c r="A22" s="17"/>
      <c r="B22" s="136" t="s">
        <v>44</v>
      </c>
      <c r="C22" s="137"/>
      <c r="D22" s="9">
        <f>AVERAGE(N20:N21)</f>
        <v>100</v>
      </c>
      <c r="E22" s="16"/>
      <c r="F22" s="58"/>
      <c r="G22" s="16"/>
      <c r="H22" s="16"/>
      <c r="I22" s="67"/>
      <c r="J22" s="58"/>
      <c r="K22" s="67"/>
      <c r="L22" s="16"/>
      <c r="M22" s="16"/>
      <c r="N22" s="16"/>
    </row>
    <row r="23" spans="1:28" ht="23.25" customHeight="1" x14ac:dyDescent="0.25">
      <c r="A23" s="154" t="s">
        <v>45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6"/>
    </row>
    <row r="24" spans="1:28" ht="160.5" customHeight="1" x14ac:dyDescent="0.25">
      <c r="A24" s="14" t="s">
        <v>22</v>
      </c>
      <c r="B24" s="35" t="s">
        <v>105</v>
      </c>
      <c r="C24" s="12" t="s">
        <v>46</v>
      </c>
      <c r="D24" s="18" t="s">
        <v>41</v>
      </c>
      <c r="E24" s="15">
        <v>99.98</v>
      </c>
      <c r="F24" s="87">
        <v>99.98</v>
      </c>
      <c r="G24" s="39">
        <f>IF(E24&gt;F24,F24/E24,1)</f>
        <v>1</v>
      </c>
      <c r="H24" s="34">
        <v>1637793.12</v>
      </c>
      <c r="I24" s="67">
        <v>0</v>
      </c>
      <c r="J24" s="57">
        <v>1637793.12</v>
      </c>
      <c r="K24" s="67">
        <f>H24-J24</f>
        <v>0</v>
      </c>
      <c r="L24" s="39">
        <f>IF(J24=H24,1,(J24-I24+K24)/(H24-I24))</f>
        <v>1</v>
      </c>
      <c r="M24" s="39">
        <f>SUM(G24/L24)</f>
        <v>1</v>
      </c>
      <c r="N24" s="9">
        <f>SUM(G24*100)</f>
        <v>100</v>
      </c>
    </row>
    <row r="25" spans="1:28" ht="150" customHeight="1" x14ac:dyDescent="0.25">
      <c r="A25" s="14" t="s">
        <v>23</v>
      </c>
      <c r="B25" s="35" t="s">
        <v>106</v>
      </c>
      <c r="C25" s="31" t="s">
        <v>107</v>
      </c>
      <c r="D25" s="18" t="s">
        <v>41</v>
      </c>
      <c r="E25" s="30">
        <v>1.57</v>
      </c>
      <c r="F25" s="87">
        <v>1.57</v>
      </c>
      <c r="G25" s="39">
        <f t="shared" ref="G25:G32" si="0">IF(E25&gt;F25,F25/E25,1)</f>
        <v>1</v>
      </c>
      <c r="H25" s="34">
        <v>724640.95</v>
      </c>
      <c r="I25" s="67">
        <v>0</v>
      </c>
      <c r="J25" s="57">
        <v>724640.95</v>
      </c>
      <c r="K25" s="67">
        <f t="shared" ref="K25:K30" si="1">H25-J25</f>
        <v>0</v>
      </c>
      <c r="L25" s="39">
        <f t="shared" ref="L25:L32" si="2">IF(J25=H25,1,(J25-I25+K25)/(H25-I25))</f>
        <v>1</v>
      </c>
      <c r="M25" s="39">
        <f>SUM(G25/L25)</f>
        <v>1</v>
      </c>
      <c r="N25" s="9">
        <f>SUM(G25*100)</f>
        <v>100</v>
      </c>
    </row>
    <row r="26" spans="1:28" ht="263.25" customHeight="1" x14ac:dyDescent="0.25">
      <c r="A26" s="14" t="s">
        <v>87</v>
      </c>
      <c r="B26" s="35" t="s">
        <v>108</v>
      </c>
      <c r="C26" s="32" t="s">
        <v>109</v>
      </c>
      <c r="D26" s="18" t="s">
        <v>41</v>
      </c>
      <c r="E26" s="30">
        <v>100</v>
      </c>
      <c r="F26" s="87">
        <v>100</v>
      </c>
      <c r="G26" s="39">
        <f t="shared" si="0"/>
        <v>1</v>
      </c>
      <c r="H26" s="34">
        <v>792750</v>
      </c>
      <c r="I26" s="67">
        <v>0</v>
      </c>
      <c r="J26" s="58">
        <v>532989.98</v>
      </c>
      <c r="K26" s="67">
        <v>0</v>
      </c>
      <c r="L26" s="39">
        <f t="shared" si="2"/>
        <v>0.67233046988331757</v>
      </c>
      <c r="M26" s="39">
        <f t="shared" ref="M26:M32" si="3">SUM(G26/L26)</f>
        <v>1.4873637962199588</v>
      </c>
      <c r="N26" s="9">
        <f t="shared" ref="N26:N32" si="4">SUM(G26*100)</f>
        <v>100</v>
      </c>
    </row>
    <row r="27" spans="1:28" ht="133.9" customHeight="1" x14ac:dyDescent="0.25">
      <c r="A27" s="14" t="s">
        <v>88</v>
      </c>
      <c r="B27" s="44" t="s">
        <v>110</v>
      </c>
      <c r="C27" s="31" t="s">
        <v>111</v>
      </c>
      <c r="D27" s="18" t="s">
        <v>41</v>
      </c>
      <c r="E27" s="30">
        <v>100</v>
      </c>
      <c r="F27" s="87">
        <v>100</v>
      </c>
      <c r="G27" s="39">
        <f t="shared" si="0"/>
        <v>1</v>
      </c>
      <c r="H27" s="16">
        <v>21726103.16</v>
      </c>
      <c r="I27" s="67">
        <v>0</v>
      </c>
      <c r="J27" s="58">
        <v>21726103.16</v>
      </c>
      <c r="K27" s="88">
        <f t="shared" si="1"/>
        <v>0</v>
      </c>
      <c r="L27" s="39">
        <f t="shared" si="2"/>
        <v>1</v>
      </c>
      <c r="M27" s="39">
        <f t="shared" si="3"/>
        <v>1</v>
      </c>
      <c r="N27" s="9">
        <f t="shared" si="4"/>
        <v>100</v>
      </c>
    </row>
    <row r="28" spans="1:28" ht="54.6" customHeight="1" x14ac:dyDescent="0.25">
      <c r="A28" s="14" t="s">
        <v>89</v>
      </c>
      <c r="B28" s="44" t="s">
        <v>112</v>
      </c>
      <c r="C28" s="29" t="s">
        <v>113</v>
      </c>
      <c r="D28" s="18" t="s">
        <v>58</v>
      </c>
      <c r="E28" s="30">
        <v>17</v>
      </c>
      <c r="F28" s="87">
        <v>12</v>
      </c>
      <c r="G28" s="39">
        <f t="shared" si="0"/>
        <v>0.70588235294117652</v>
      </c>
      <c r="H28" s="34">
        <v>337568.01</v>
      </c>
      <c r="I28" s="67">
        <v>0</v>
      </c>
      <c r="J28" s="57">
        <v>337568.01</v>
      </c>
      <c r="K28" s="88">
        <f t="shared" si="1"/>
        <v>0</v>
      </c>
      <c r="L28" s="39">
        <f t="shared" si="2"/>
        <v>1</v>
      </c>
      <c r="M28" s="39">
        <f t="shared" si="3"/>
        <v>0.70588235294117652</v>
      </c>
      <c r="N28" s="39">
        <f t="shared" si="4"/>
        <v>70.588235294117652</v>
      </c>
    </row>
    <row r="29" spans="1:28" ht="108" customHeight="1" x14ac:dyDescent="0.25">
      <c r="A29" s="14" t="s">
        <v>90</v>
      </c>
      <c r="B29" s="44" t="s">
        <v>114</v>
      </c>
      <c r="C29" s="33" t="s">
        <v>46</v>
      </c>
      <c r="D29" s="18" t="s">
        <v>41</v>
      </c>
      <c r="E29" s="30">
        <v>99.98</v>
      </c>
      <c r="F29" s="87">
        <v>99.98</v>
      </c>
      <c r="G29" s="39">
        <f t="shared" si="0"/>
        <v>1</v>
      </c>
      <c r="H29" s="34">
        <v>70890</v>
      </c>
      <c r="I29" s="67">
        <v>0</v>
      </c>
      <c r="J29" s="57">
        <v>70890</v>
      </c>
      <c r="K29" s="88">
        <f t="shared" si="1"/>
        <v>0</v>
      </c>
      <c r="L29" s="39">
        <f t="shared" si="2"/>
        <v>1</v>
      </c>
      <c r="M29" s="39">
        <f t="shared" si="3"/>
        <v>1</v>
      </c>
      <c r="N29" s="9">
        <f t="shared" si="4"/>
        <v>100</v>
      </c>
    </row>
    <row r="30" spans="1:28" ht="145.9" customHeight="1" x14ac:dyDescent="0.25">
      <c r="A30" s="14" t="s">
        <v>91</v>
      </c>
      <c r="B30" s="44" t="s">
        <v>143</v>
      </c>
      <c r="C30" s="33" t="s">
        <v>144</v>
      </c>
      <c r="D30" s="18" t="s">
        <v>41</v>
      </c>
      <c r="E30" s="30">
        <v>100</v>
      </c>
      <c r="F30" s="87">
        <v>100</v>
      </c>
      <c r="G30" s="39">
        <f t="shared" si="0"/>
        <v>1</v>
      </c>
      <c r="H30" s="34">
        <v>436561.42</v>
      </c>
      <c r="I30" s="67">
        <v>0</v>
      </c>
      <c r="J30" s="57">
        <v>436561.42</v>
      </c>
      <c r="K30" s="88">
        <f t="shared" si="1"/>
        <v>0</v>
      </c>
      <c r="L30" s="39">
        <f t="shared" si="2"/>
        <v>1</v>
      </c>
      <c r="M30" s="39">
        <f t="shared" si="3"/>
        <v>1</v>
      </c>
      <c r="N30" s="9">
        <f t="shared" si="4"/>
        <v>100</v>
      </c>
    </row>
    <row r="31" spans="1:28" ht="117" customHeight="1" x14ac:dyDescent="0.25">
      <c r="A31" s="14" t="s">
        <v>92</v>
      </c>
      <c r="B31" s="35" t="s">
        <v>142</v>
      </c>
      <c r="C31" s="29" t="s">
        <v>93</v>
      </c>
      <c r="D31" s="18" t="s">
        <v>41</v>
      </c>
      <c r="E31" s="30">
        <v>100</v>
      </c>
      <c r="F31" s="87">
        <v>100</v>
      </c>
      <c r="G31" s="39">
        <f t="shared" si="0"/>
        <v>1</v>
      </c>
      <c r="H31" s="34">
        <v>28298970</v>
      </c>
      <c r="I31" s="67">
        <v>0</v>
      </c>
      <c r="J31" s="58">
        <v>27391327.57</v>
      </c>
      <c r="K31" s="88">
        <v>0</v>
      </c>
      <c r="L31" s="39">
        <f t="shared" si="2"/>
        <v>0.96792666199511856</v>
      </c>
      <c r="M31" s="39">
        <f t="shared" si="3"/>
        <v>1.0331361241137536</v>
      </c>
      <c r="N31" s="9">
        <f t="shared" si="4"/>
        <v>100</v>
      </c>
    </row>
    <row r="32" spans="1:28" ht="168.75" customHeight="1" x14ac:dyDescent="0.25">
      <c r="A32" s="14" t="s">
        <v>145</v>
      </c>
      <c r="B32" s="35" t="s">
        <v>165</v>
      </c>
      <c r="C32" s="29" t="s">
        <v>146</v>
      </c>
      <c r="D32" s="18" t="s">
        <v>41</v>
      </c>
      <c r="E32" s="30">
        <v>100</v>
      </c>
      <c r="F32" s="87">
        <v>100</v>
      </c>
      <c r="G32" s="39">
        <f t="shared" si="0"/>
        <v>1</v>
      </c>
      <c r="H32" s="34">
        <v>2120029.27</v>
      </c>
      <c r="I32" s="67">
        <v>0</v>
      </c>
      <c r="J32" s="58">
        <v>1846678.68</v>
      </c>
      <c r="K32" s="88">
        <v>0</v>
      </c>
      <c r="L32" s="39">
        <f t="shared" si="2"/>
        <v>0.87106282263734969</v>
      </c>
      <c r="M32" s="39">
        <f t="shared" si="3"/>
        <v>1.1480228222486437</v>
      </c>
      <c r="N32" s="9">
        <f t="shared" si="4"/>
        <v>100</v>
      </c>
    </row>
    <row r="33" spans="1:14" x14ac:dyDescent="0.25">
      <c r="A33" s="19"/>
      <c r="B33" s="157" t="s">
        <v>24</v>
      </c>
      <c r="C33" s="158"/>
      <c r="D33" s="97">
        <f>AVERAGE(N24:N32)</f>
        <v>96.732026143790847</v>
      </c>
      <c r="E33" s="20"/>
      <c r="F33" s="58"/>
      <c r="G33" s="16"/>
      <c r="H33" s="16"/>
      <c r="I33" s="67"/>
      <c r="J33" s="58"/>
      <c r="K33" s="67"/>
      <c r="L33" s="16"/>
      <c r="M33" s="16"/>
      <c r="N33" s="16"/>
    </row>
    <row r="34" spans="1:14" ht="28.5" customHeight="1" x14ac:dyDescent="0.25">
      <c r="A34" s="154" t="s">
        <v>115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6"/>
    </row>
    <row r="35" spans="1:14" ht="75.75" customHeight="1" x14ac:dyDescent="0.25">
      <c r="A35" s="14" t="s">
        <v>25</v>
      </c>
      <c r="B35" s="35" t="s">
        <v>47</v>
      </c>
      <c r="C35" s="12" t="s">
        <v>48</v>
      </c>
      <c r="D35" s="16" t="s">
        <v>41</v>
      </c>
      <c r="E35" s="16">
        <v>75</v>
      </c>
      <c r="F35" s="58">
        <v>75</v>
      </c>
      <c r="G35" s="39">
        <f>IF(E35&gt;F35,F35/E35,1)</f>
        <v>1</v>
      </c>
      <c r="H35" s="34">
        <v>1000</v>
      </c>
      <c r="I35" s="67">
        <v>0</v>
      </c>
      <c r="J35" s="57">
        <v>1000</v>
      </c>
      <c r="K35" s="67">
        <f>H35-J35</f>
        <v>0</v>
      </c>
      <c r="L35" s="39">
        <f>IF(J35=H35,1,(J35-I35+K35)/(H35-I35))</f>
        <v>1</v>
      </c>
      <c r="M35" s="39">
        <f>SUM(G35/L35)</f>
        <v>1</v>
      </c>
      <c r="N35" s="9">
        <f>SUM(G35*100)</f>
        <v>100</v>
      </c>
    </row>
    <row r="36" spans="1:14" ht="75.75" customHeight="1" x14ac:dyDescent="0.25">
      <c r="A36" s="14" t="s">
        <v>49</v>
      </c>
      <c r="B36" s="35" t="s">
        <v>50</v>
      </c>
      <c r="C36" s="12" t="s">
        <v>48</v>
      </c>
      <c r="D36" s="16" t="s">
        <v>41</v>
      </c>
      <c r="E36" s="36">
        <v>75</v>
      </c>
      <c r="F36" s="58">
        <v>75</v>
      </c>
      <c r="G36" s="39">
        <f>IF(E36&gt;F36,F36/E36,1)</f>
        <v>1</v>
      </c>
      <c r="H36" s="34">
        <v>104000</v>
      </c>
      <c r="I36" s="67">
        <v>0</v>
      </c>
      <c r="J36" s="57">
        <v>104000</v>
      </c>
      <c r="K36" s="67">
        <f>H36-J36</f>
        <v>0</v>
      </c>
      <c r="L36" s="39">
        <f>IF(J36=H36,1,(J36-I36+K36)/(H36-I36))</f>
        <v>1</v>
      </c>
      <c r="M36" s="39">
        <f>SUM(G36/L36)</f>
        <v>1</v>
      </c>
      <c r="N36" s="9">
        <f>SUM(G36*100)</f>
        <v>100</v>
      </c>
    </row>
    <row r="37" spans="1:14" x14ac:dyDescent="0.25">
      <c r="A37" s="14"/>
      <c r="B37" s="157" t="s">
        <v>27</v>
      </c>
      <c r="C37" s="158"/>
      <c r="D37" s="9">
        <f>AVERAGE(N35:N36)</f>
        <v>100</v>
      </c>
      <c r="E37" s="16"/>
      <c r="F37" s="58"/>
      <c r="G37" s="16"/>
      <c r="H37" s="16"/>
      <c r="I37" s="67"/>
      <c r="J37" s="58"/>
      <c r="K37" s="67"/>
      <c r="L37" s="16"/>
      <c r="M37" s="16"/>
      <c r="N37" s="16"/>
    </row>
    <row r="38" spans="1:14" ht="34.5" customHeight="1" x14ac:dyDescent="0.25">
      <c r="A38" s="154" t="s">
        <v>118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6"/>
    </row>
    <row r="39" spans="1:14" ht="96" x14ac:dyDescent="0.25">
      <c r="A39" s="14" t="s">
        <v>29</v>
      </c>
      <c r="B39" s="35" t="s">
        <v>51</v>
      </c>
      <c r="C39" s="12" t="s">
        <v>53</v>
      </c>
      <c r="D39" s="16" t="s">
        <v>41</v>
      </c>
      <c r="E39" s="16">
        <v>76</v>
      </c>
      <c r="F39" s="58">
        <v>81.27</v>
      </c>
      <c r="G39" s="39">
        <f>IF(E39&gt;F39,F39/E39,1)</f>
        <v>1</v>
      </c>
      <c r="H39" s="34">
        <v>69990</v>
      </c>
      <c r="I39" s="67">
        <v>0</v>
      </c>
      <c r="J39" s="57">
        <v>69990</v>
      </c>
      <c r="K39" s="67">
        <f>H39-J39</f>
        <v>0</v>
      </c>
      <c r="L39" s="39">
        <f>IF(J39=H39,1,(J39-I39+K39)/(H39-I39))</f>
        <v>1</v>
      </c>
      <c r="M39" s="39">
        <f>SUM(G39/L39)</f>
        <v>1</v>
      </c>
      <c r="N39" s="9">
        <f>SUM(G39*100)</f>
        <v>100</v>
      </c>
    </row>
    <row r="40" spans="1:14" ht="75.75" customHeight="1" x14ac:dyDescent="0.25">
      <c r="A40" s="14" t="s">
        <v>30</v>
      </c>
      <c r="B40" s="35" t="s">
        <v>147</v>
      </c>
      <c r="C40" s="12" t="s">
        <v>52</v>
      </c>
      <c r="D40" s="16" t="s">
        <v>41</v>
      </c>
      <c r="E40" s="16">
        <v>76</v>
      </c>
      <c r="F40" s="58">
        <v>81.27</v>
      </c>
      <c r="G40" s="39">
        <f t="shared" ref="G40:G41" si="5">IF(E40&gt;F40,F40/E40,1)</f>
        <v>1</v>
      </c>
      <c r="H40" s="34">
        <v>224981.39</v>
      </c>
      <c r="I40" s="67">
        <v>0</v>
      </c>
      <c r="J40" s="57">
        <v>224981.39</v>
      </c>
      <c r="K40" s="67">
        <f>H40-J40</f>
        <v>0</v>
      </c>
      <c r="L40" s="39">
        <f t="shared" ref="L40:L41" si="6">IF(J40=H40,1,(J40-I40+K40)/(H40-I40))</f>
        <v>1</v>
      </c>
      <c r="M40" s="39">
        <f t="shared" ref="M40:M41" si="7">SUM(G40/L40)</f>
        <v>1</v>
      </c>
      <c r="N40" s="9">
        <f>SUM(G40*100)</f>
        <v>100</v>
      </c>
    </row>
    <row r="41" spans="1:14" ht="96" x14ac:dyDescent="0.25">
      <c r="A41" s="14" t="s">
        <v>54</v>
      </c>
      <c r="B41" s="35" t="s">
        <v>116</v>
      </c>
      <c r="C41" s="12" t="s">
        <v>52</v>
      </c>
      <c r="D41" s="16" t="s">
        <v>41</v>
      </c>
      <c r="E41" s="16">
        <v>76</v>
      </c>
      <c r="F41" s="58">
        <v>81.27</v>
      </c>
      <c r="G41" s="39">
        <f t="shared" si="5"/>
        <v>1</v>
      </c>
      <c r="H41" s="34">
        <v>763679</v>
      </c>
      <c r="I41" s="67">
        <v>0</v>
      </c>
      <c r="J41" s="57">
        <v>763679</v>
      </c>
      <c r="K41" s="67">
        <f t="shared" ref="K41" si="8">H41-J41</f>
        <v>0</v>
      </c>
      <c r="L41" s="39">
        <f t="shared" si="6"/>
        <v>1</v>
      </c>
      <c r="M41" s="39">
        <f t="shared" si="7"/>
        <v>1</v>
      </c>
      <c r="N41" s="9">
        <f>SUM(G41*100)</f>
        <v>100</v>
      </c>
    </row>
    <row r="42" spans="1:14" ht="15" customHeight="1" x14ac:dyDescent="0.25">
      <c r="A42" s="14"/>
      <c r="B42" s="157" t="s">
        <v>28</v>
      </c>
      <c r="C42" s="158"/>
      <c r="D42" s="9">
        <f>AVERAGE(N39:N41)</f>
        <v>100</v>
      </c>
      <c r="E42" s="16"/>
      <c r="F42" s="58"/>
      <c r="G42" s="16"/>
      <c r="H42" s="16"/>
      <c r="I42" s="67"/>
      <c r="J42" s="58"/>
      <c r="K42" s="67"/>
      <c r="L42" s="16"/>
      <c r="M42" s="16"/>
      <c r="N42" s="16"/>
    </row>
    <row r="43" spans="1:14" ht="34.5" customHeight="1" x14ac:dyDescent="0.25">
      <c r="A43" s="154" t="s">
        <v>117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6"/>
    </row>
    <row r="44" spans="1:14" ht="96" x14ac:dyDescent="0.25">
      <c r="A44" s="14" t="s">
        <v>56</v>
      </c>
      <c r="B44" s="35" t="s">
        <v>55</v>
      </c>
      <c r="C44" s="12" t="s">
        <v>57</v>
      </c>
      <c r="D44" s="16" t="s">
        <v>41</v>
      </c>
      <c r="E44" s="16">
        <v>4.57</v>
      </c>
      <c r="F44" s="58">
        <v>4.57</v>
      </c>
      <c r="G44" s="39">
        <f>IF(E44&gt;F44,F44/E44,1)</f>
        <v>1</v>
      </c>
      <c r="H44" s="34">
        <v>159862</v>
      </c>
      <c r="I44" s="67">
        <v>0</v>
      </c>
      <c r="J44" s="57">
        <v>159862</v>
      </c>
      <c r="K44" s="68">
        <f>H44-J44</f>
        <v>0</v>
      </c>
      <c r="L44" s="39">
        <f>IF(J44=H44,1,(J44-I44+K44)/(H44-I44))</f>
        <v>1</v>
      </c>
      <c r="M44" s="39">
        <f>SUM(G44/L44)</f>
        <v>1</v>
      </c>
      <c r="N44" s="9">
        <f>SUM(G44*100)</f>
        <v>100</v>
      </c>
    </row>
    <row r="45" spans="1:14" ht="96" x14ac:dyDescent="0.25">
      <c r="A45" s="14" t="s">
        <v>148</v>
      </c>
      <c r="B45" s="35" t="s">
        <v>149</v>
      </c>
      <c r="C45" s="29" t="s">
        <v>57</v>
      </c>
      <c r="D45" s="16" t="s">
        <v>41</v>
      </c>
      <c r="E45" s="16">
        <v>4.57</v>
      </c>
      <c r="F45" s="58">
        <v>4.57</v>
      </c>
      <c r="G45" s="39">
        <f>IF(E45&gt;F45,F45/E45,1)</f>
        <v>1</v>
      </c>
      <c r="H45" s="34">
        <v>5220</v>
      </c>
      <c r="I45" s="67">
        <v>0</v>
      </c>
      <c r="J45" s="57">
        <v>5220</v>
      </c>
      <c r="K45" s="68">
        <f>H45-J45</f>
        <v>0</v>
      </c>
      <c r="L45" s="39">
        <f>IF(J45=H45,1,(J45-I45+K45)/(H45-I45))</f>
        <v>1</v>
      </c>
      <c r="M45" s="39">
        <f>SUM(G45/L45)</f>
        <v>1</v>
      </c>
      <c r="N45" s="9">
        <f>SUM(G45*100)</f>
        <v>100</v>
      </c>
    </row>
    <row r="46" spans="1:14" ht="15" customHeight="1" x14ac:dyDescent="0.25">
      <c r="A46" s="14"/>
      <c r="B46" s="157" t="s">
        <v>31</v>
      </c>
      <c r="C46" s="158"/>
      <c r="D46" s="9">
        <f>AVERAGE(N44:N45)</f>
        <v>100</v>
      </c>
      <c r="E46" s="16"/>
      <c r="F46" s="58"/>
      <c r="G46" s="16"/>
      <c r="H46" s="16"/>
      <c r="I46" s="67"/>
      <c r="J46" s="58"/>
      <c r="K46" s="67"/>
      <c r="L46" s="16"/>
      <c r="M46" s="16"/>
      <c r="N46" s="16"/>
    </row>
    <row r="47" spans="1:14" ht="30.75" customHeight="1" x14ac:dyDescent="0.25">
      <c r="A47" s="159" t="s">
        <v>119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1"/>
    </row>
    <row r="48" spans="1:14" ht="120.6" customHeight="1" x14ac:dyDescent="0.25">
      <c r="A48" s="14" t="s">
        <v>101</v>
      </c>
      <c r="B48" s="42" t="s">
        <v>120</v>
      </c>
      <c r="C48" s="42" t="s">
        <v>121</v>
      </c>
      <c r="D48" s="9" t="s">
        <v>41</v>
      </c>
      <c r="E48" s="16">
        <v>24</v>
      </c>
      <c r="F48" s="58">
        <v>27</v>
      </c>
      <c r="G48" s="34">
        <f>IF(E48&gt;F48,F48/E48,1)</f>
        <v>1</v>
      </c>
      <c r="H48" s="34">
        <v>24212</v>
      </c>
      <c r="I48" s="68">
        <v>0</v>
      </c>
      <c r="J48" s="57">
        <v>24212</v>
      </c>
      <c r="K48" s="68">
        <f>H48-J48</f>
        <v>0</v>
      </c>
      <c r="L48" s="34">
        <f>IF(J48=H48,1,(J48-I48+K48)/(H48-I48))</f>
        <v>1</v>
      </c>
      <c r="M48" s="34">
        <f>SUM(G48/L48)</f>
        <v>1</v>
      </c>
      <c r="N48" s="45">
        <f>SUM(G48*100)</f>
        <v>100</v>
      </c>
    </row>
    <row r="49" spans="1:29" ht="15" customHeight="1" x14ac:dyDescent="0.25">
      <c r="A49" s="47"/>
      <c r="B49" s="48"/>
      <c r="C49" s="46" t="s">
        <v>40</v>
      </c>
      <c r="D49" s="9">
        <f>AVERAGE(N48:N48)</f>
        <v>100</v>
      </c>
      <c r="E49" s="16"/>
      <c r="F49" s="58"/>
      <c r="G49" s="16"/>
      <c r="H49" s="16"/>
      <c r="I49" s="67"/>
      <c r="J49" s="58"/>
      <c r="K49" s="70"/>
      <c r="L49" s="16"/>
      <c r="M49" s="16"/>
      <c r="N49" s="45"/>
    </row>
    <row r="50" spans="1:29" ht="29.25" customHeight="1" x14ac:dyDescent="0.25">
      <c r="A50" s="162" t="s">
        <v>161</v>
      </c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4"/>
    </row>
    <row r="51" spans="1:29" ht="117" customHeight="1" x14ac:dyDescent="0.25">
      <c r="A51" s="14" t="s">
        <v>162</v>
      </c>
      <c r="B51" s="107" t="s">
        <v>166</v>
      </c>
      <c r="C51" s="82" t="s">
        <v>151</v>
      </c>
      <c r="D51" s="43" t="s">
        <v>164</v>
      </c>
      <c r="E51" s="16">
        <v>3</v>
      </c>
      <c r="F51" s="58">
        <v>3</v>
      </c>
      <c r="G51" s="34">
        <f>IF(E51&gt;F51,F51/E51,1)</f>
        <v>1</v>
      </c>
      <c r="H51" s="16">
        <v>3061224.49</v>
      </c>
      <c r="I51" s="67">
        <v>0</v>
      </c>
      <c r="J51" s="58">
        <v>3061224.49</v>
      </c>
      <c r="K51" s="68">
        <v>0</v>
      </c>
      <c r="L51" s="34">
        <f>IF(J51=H51,1,(J51-I51+K51)/(H51-I51))</f>
        <v>1</v>
      </c>
      <c r="M51" s="34">
        <f>SUM(G51/L51)</f>
        <v>1</v>
      </c>
      <c r="N51" s="100">
        <f>SUM(G51*100)</f>
        <v>100</v>
      </c>
    </row>
    <row r="52" spans="1:29" ht="15" customHeight="1" x14ac:dyDescent="0.25">
      <c r="A52" s="47"/>
      <c r="B52" s="48"/>
      <c r="C52" s="101" t="s">
        <v>163</v>
      </c>
      <c r="D52" s="9">
        <f>AVERAGE(N51:N51)</f>
        <v>100</v>
      </c>
      <c r="E52" s="16"/>
      <c r="F52" s="58"/>
      <c r="G52" s="16"/>
      <c r="H52" s="16"/>
      <c r="I52" s="67"/>
      <c r="J52" s="58"/>
      <c r="K52" s="67"/>
      <c r="L52" s="16"/>
      <c r="M52" s="16"/>
      <c r="N52" s="100"/>
    </row>
    <row r="53" spans="1:29" ht="19.5" customHeight="1" x14ac:dyDescent="0.25">
      <c r="A53" s="14"/>
      <c r="B53" s="165" t="s">
        <v>32</v>
      </c>
      <c r="C53" s="165"/>
      <c r="D53" s="39">
        <f>AVERAGE(D22,D33,D37,D42,D46,D49,D52)</f>
        <v>99.533146591970109</v>
      </c>
      <c r="E53" s="16"/>
      <c r="F53" s="58"/>
      <c r="G53" s="16"/>
      <c r="H53" s="16"/>
      <c r="I53" s="67"/>
      <c r="J53" s="58"/>
      <c r="K53" s="67"/>
      <c r="L53" s="16"/>
      <c r="M53" s="16"/>
      <c r="N53" s="16"/>
      <c r="O53" s="7"/>
    </row>
    <row r="54" spans="1:29" x14ac:dyDescent="0.25">
      <c r="A54" s="22"/>
      <c r="B54" s="23"/>
      <c r="C54" s="23"/>
      <c r="D54" s="24"/>
      <c r="E54" s="24"/>
      <c r="F54" s="59"/>
      <c r="G54" s="24"/>
      <c r="H54" s="24"/>
      <c r="I54" s="69"/>
      <c r="J54" s="59"/>
      <c r="K54" s="69"/>
      <c r="L54" s="24"/>
      <c r="M54" s="24"/>
      <c r="N54" s="24"/>
      <c r="O54" s="7"/>
    </row>
    <row r="55" spans="1:29" ht="6.75" customHeight="1" x14ac:dyDescent="0.25">
      <c r="A55" s="22"/>
      <c r="B55" s="23"/>
      <c r="C55" s="23"/>
      <c r="D55" s="24"/>
      <c r="E55" s="24"/>
      <c r="F55" s="59"/>
      <c r="G55" s="24"/>
      <c r="H55" s="24"/>
      <c r="I55" s="69"/>
      <c r="J55" s="59"/>
      <c r="K55" s="69"/>
      <c r="L55" s="24"/>
      <c r="M55" s="24"/>
      <c r="N55" s="24"/>
      <c r="O55" s="7"/>
    </row>
    <row r="56" spans="1:29" ht="31.5" customHeight="1" x14ac:dyDescent="0.25">
      <c r="A56" s="151" t="s">
        <v>84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3"/>
      <c r="O56" s="7"/>
    </row>
    <row r="57" spans="1:29" ht="29.25" customHeight="1" x14ac:dyDescent="0.25">
      <c r="A57" s="151" t="s">
        <v>59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3"/>
      <c r="O57" s="7"/>
    </row>
    <row r="58" spans="1:29" ht="33" customHeight="1" x14ac:dyDescent="0.25">
      <c r="A58" s="166" t="s">
        <v>60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8"/>
      <c r="O58" s="7"/>
    </row>
    <row r="59" spans="1:29" ht="49.5" customHeight="1" x14ac:dyDescent="0.25">
      <c r="A59" s="14" t="s">
        <v>17</v>
      </c>
      <c r="B59" s="35" t="s">
        <v>122</v>
      </c>
      <c r="C59" s="21" t="s">
        <v>61</v>
      </c>
      <c r="D59" s="16" t="s">
        <v>41</v>
      </c>
      <c r="E59" s="16">
        <v>10</v>
      </c>
      <c r="F59" s="58">
        <v>10</v>
      </c>
      <c r="G59" s="39">
        <f>IF(E59&gt;F59,F59/E59,1)</f>
        <v>1</v>
      </c>
      <c r="H59" s="49">
        <v>144407921.52000001</v>
      </c>
      <c r="I59" s="88">
        <v>2692859.71</v>
      </c>
      <c r="J59" s="89">
        <v>143496070.30000001</v>
      </c>
      <c r="K59" s="88">
        <v>161949.71</v>
      </c>
      <c r="L59" s="63">
        <f>IF(J59=H59,1,(J59-I59+K59)/(H59-I59))</f>
        <v>0.99470838525967409</v>
      </c>
      <c r="M59" s="39">
        <v>1</v>
      </c>
      <c r="N59" s="9">
        <f>SUM(G59*100)</f>
        <v>100</v>
      </c>
      <c r="O59" s="7"/>
      <c r="R59" s="85"/>
      <c r="S59" s="85"/>
      <c r="T59" s="85"/>
    </row>
    <row r="60" spans="1:29" ht="125.25" customHeight="1" x14ac:dyDescent="0.25">
      <c r="A60" s="14" t="s">
        <v>18</v>
      </c>
      <c r="B60" s="35" t="s">
        <v>123</v>
      </c>
      <c r="C60" s="35" t="s">
        <v>62</v>
      </c>
      <c r="D60" s="16" t="s">
        <v>41</v>
      </c>
      <c r="E60" s="16">
        <v>100</v>
      </c>
      <c r="F60" s="58">
        <v>100</v>
      </c>
      <c r="G60" s="39">
        <f>IF(E60&gt;F60,F60/E60,1)</f>
        <v>1</v>
      </c>
      <c r="H60" s="34">
        <v>627620</v>
      </c>
      <c r="I60" s="88">
        <v>25592.9</v>
      </c>
      <c r="J60" s="89">
        <v>373493.4</v>
      </c>
      <c r="K60" s="90">
        <v>36568.1</v>
      </c>
      <c r="L60" s="63">
        <f>IF(J60=H60,1,(J60-I60+K60)/(H60-I60))</f>
        <v>0.63862341080658991</v>
      </c>
      <c r="M60" s="39">
        <f>SUM(G67/L67)</f>
        <v>1</v>
      </c>
      <c r="N60" s="9">
        <f t="shared" ref="N60:N61" si="9">SUM(G60*100)</f>
        <v>100</v>
      </c>
      <c r="O60" s="7"/>
    </row>
    <row r="61" spans="1:29" ht="65.45" customHeight="1" x14ac:dyDescent="0.25">
      <c r="A61" s="169" t="s">
        <v>34</v>
      </c>
      <c r="B61" s="171" t="s">
        <v>124</v>
      </c>
      <c r="C61" s="35" t="s">
        <v>63</v>
      </c>
      <c r="D61" s="16" t="s">
        <v>41</v>
      </c>
      <c r="E61" s="16">
        <v>88</v>
      </c>
      <c r="F61" s="58">
        <v>89.6</v>
      </c>
      <c r="G61" s="39">
        <f t="shared" ref="G61:G67" si="10">IF(E61&gt;F61,F61/E61,1)</f>
        <v>1</v>
      </c>
      <c r="H61" s="216">
        <v>86568499.489999995</v>
      </c>
      <c r="I61" s="212">
        <v>4041285.36</v>
      </c>
      <c r="J61" s="220">
        <v>86495437.209999993</v>
      </c>
      <c r="K61" s="218">
        <v>184266</v>
      </c>
      <c r="L61" s="178">
        <f>IF(J61=H61,1,(J61-I61+K61)/(H61-I61))</f>
        <v>1.0013474793881303</v>
      </c>
      <c r="M61" s="180">
        <v>1</v>
      </c>
      <c r="N61" s="182">
        <f t="shared" si="9"/>
        <v>100</v>
      </c>
      <c r="O61" s="7"/>
    </row>
    <row r="62" spans="1:29" ht="92.25" customHeight="1" x14ac:dyDescent="0.25">
      <c r="A62" s="170"/>
      <c r="B62" s="172"/>
      <c r="C62" s="35" t="s">
        <v>64</v>
      </c>
      <c r="D62" s="16" t="s">
        <v>41</v>
      </c>
      <c r="E62" s="16">
        <v>100</v>
      </c>
      <c r="F62" s="58">
        <v>100</v>
      </c>
      <c r="G62" s="39">
        <f t="shared" si="10"/>
        <v>1</v>
      </c>
      <c r="H62" s="217"/>
      <c r="I62" s="213"/>
      <c r="J62" s="221"/>
      <c r="K62" s="213"/>
      <c r="L62" s="179"/>
      <c r="M62" s="181"/>
      <c r="N62" s="183"/>
      <c r="O62" s="7"/>
      <c r="R62" s="85"/>
      <c r="S62" s="85"/>
      <c r="T62" s="85"/>
    </row>
    <row r="63" spans="1:29" ht="70.900000000000006" customHeight="1" x14ac:dyDescent="0.25">
      <c r="A63" s="169" t="s">
        <v>35</v>
      </c>
      <c r="B63" s="171" t="s">
        <v>126</v>
      </c>
      <c r="C63" s="35" t="s">
        <v>63</v>
      </c>
      <c r="D63" s="16" t="s">
        <v>41</v>
      </c>
      <c r="E63" s="16">
        <v>88</v>
      </c>
      <c r="F63" s="58">
        <v>89.6</v>
      </c>
      <c r="G63" s="39">
        <f t="shared" si="10"/>
        <v>1</v>
      </c>
      <c r="H63" s="216">
        <v>420105918.32999998</v>
      </c>
      <c r="I63" s="212">
        <v>16923531.16</v>
      </c>
      <c r="J63" s="220">
        <v>419807540.47000003</v>
      </c>
      <c r="K63" s="218">
        <v>558213.37</v>
      </c>
      <c r="L63" s="178">
        <f>IF(J63=H63,1,(J63-I63+K63)/(H63-I63))</f>
        <v>1.0006444614602932</v>
      </c>
      <c r="M63" s="180">
        <v>1</v>
      </c>
      <c r="N63" s="182">
        <f t="shared" ref="N63" si="11">SUM(G63*100)</f>
        <v>100</v>
      </c>
      <c r="O63" s="7"/>
    </row>
    <row r="64" spans="1:29" ht="85.9" customHeight="1" x14ac:dyDescent="0.25">
      <c r="A64" s="170"/>
      <c r="B64" s="172"/>
      <c r="C64" s="35" t="s">
        <v>64</v>
      </c>
      <c r="D64" s="16" t="s">
        <v>41</v>
      </c>
      <c r="E64" s="16">
        <v>100</v>
      </c>
      <c r="F64" s="58">
        <v>100</v>
      </c>
      <c r="G64" s="39">
        <f t="shared" si="10"/>
        <v>1</v>
      </c>
      <c r="H64" s="217"/>
      <c r="I64" s="213"/>
      <c r="J64" s="221"/>
      <c r="K64" s="213"/>
      <c r="L64" s="179"/>
      <c r="M64" s="181"/>
      <c r="N64" s="183"/>
      <c r="O64" s="7"/>
      <c r="R64" s="85"/>
      <c r="S64" s="85"/>
      <c r="T64" s="85"/>
      <c r="AC64" s="91"/>
    </row>
    <row r="65" spans="1:20" ht="72.75" customHeight="1" x14ac:dyDescent="0.25">
      <c r="A65" s="169" t="s">
        <v>137</v>
      </c>
      <c r="B65" s="171" t="s">
        <v>125</v>
      </c>
      <c r="C65" s="21" t="s">
        <v>65</v>
      </c>
      <c r="D65" s="16" t="s">
        <v>41</v>
      </c>
      <c r="E65" s="53">
        <v>92</v>
      </c>
      <c r="F65" s="58">
        <v>92</v>
      </c>
      <c r="G65" s="39">
        <f t="shared" si="10"/>
        <v>1</v>
      </c>
      <c r="H65" s="210">
        <v>48241090.780000001</v>
      </c>
      <c r="I65" s="212">
        <v>2905891.38</v>
      </c>
      <c r="J65" s="214">
        <v>47974254.869999997</v>
      </c>
      <c r="K65" s="218">
        <v>580011.56000000006</v>
      </c>
      <c r="L65" s="178">
        <v>1</v>
      </c>
      <c r="M65" s="180">
        <v>1</v>
      </c>
      <c r="N65" s="182">
        <f>SUM(G65*100)</f>
        <v>100</v>
      </c>
      <c r="O65" s="7"/>
    </row>
    <row r="66" spans="1:20" ht="84" x14ac:dyDescent="0.25">
      <c r="A66" s="170"/>
      <c r="B66" s="172"/>
      <c r="C66" s="35" t="s">
        <v>85</v>
      </c>
      <c r="D66" s="16" t="s">
        <v>41</v>
      </c>
      <c r="E66" s="16">
        <v>100</v>
      </c>
      <c r="F66" s="58">
        <v>100</v>
      </c>
      <c r="G66" s="39">
        <f t="shared" si="10"/>
        <v>1</v>
      </c>
      <c r="H66" s="211"/>
      <c r="I66" s="213"/>
      <c r="J66" s="215"/>
      <c r="K66" s="219"/>
      <c r="L66" s="179"/>
      <c r="M66" s="181"/>
      <c r="N66" s="183"/>
      <c r="O66" s="7"/>
      <c r="R66" s="85"/>
      <c r="S66" s="85"/>
      <c r="T66" s="85"/>
    </row>
    <row r="67" spans="1:20" ht="252" x14ac:dyDescent="0.25">
      <c r="A67" s="51" t="s">
        <v>152</v>
      </c>
      <c r="B67" s="52" t="s">
        <v>153</v>
      </c>
      <c r="C67" s="35" t="s">
        <v>154</v>
      </c>
      <c r="D67" s="16" t="s">
        <v>41</v>
      </c>
      <c r="E67" s="16">
        <v>100</v>
      </c>
      <c r="F67" s="58">
        <v>100</v>
      </c>
      <c r="G67" s="39">
        <f t="shared" si="10"/>
        <v>1</v>
      </c>
      <c r="H67" s="72">
        <v>150000</v>
      </c>
      <c r="I67" s="73">
        <v>0</v>
      </c>
      <c r="J67" s="75">
        <v>150000</v>
      </c>
      <c r="K67" s="74">
        <f>H67-J67</f>
        <v>0</v>
      </c>
      <c r="L67" s="77">
        <f>IF(J67=H67,1,(J67-I67+K67)/(H67-I67))</f>
        <v>1</v>
      </c>
      <c r="M67" s="95">
        <f>SUM(G67/L67)</f>
        <v>1</v>
      </c>
      <c r="N67" s="80">
        <f>SUM(G67*100)</f>
        <v>100</v>
      </c>
      <c r="O67" s="7"/>
    </row>
    <row r="68" spans="1:20" x14ac:dyDescent="0.25">
      <c r="A68" s="16"/>
      <c r="B68" s="186" t="s">
        <v>33</v>
      </c>
      <c r="C68" s="186"/>
      <c r="D68" s="9">
        <f>AVERAGE(N59:N66)</f>
        <v>100</v>
      </c>
      <c r="E68" s="16"/>
      <c r="F68" s="58"/>
      <c r="G68" s="16"/>
      <c r="H68" s="16"/>
      <c r="I68" s="67"/>
      <c r="J68" s="58"/>
      <c r="K68" s="67"/>
      <c r="L68" s="76"/>
      <c r="M68" s="78"/>
      <c r="N68" s="79"/>
      <c r="O68" s="7"/>
    </row>
    <row r="69" spans="1:20" ht="28.5" customHeight="1" x14ac:dyDescent="0.25">
      <c r="A69" s="187" t="s">
        <v>155</v>
      </c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9"/>
      <c r="O69" s="7"/>
    </row>
    <row r="70" spans="1:20" ht="96" x14ac:dyDescent="0.25">
      <c r="A70" s="14" t="s">
        <v>101</v>
      </c>
      <c r="B70" s="82" t="s">
        <v>156</v>
      </c>
      <c r="C70" s="82" t="s">
        <v>157</v>
      </c>
      <c r="D70" s="9" t="s">
        <v>150</v>
      </c>
      <c r="E70" s="16">
        <v>11</v>
      </c>
      <c r="F70" s="58">
        <v>11</v>
      </c>
      <c r="G70" s="34">
        <f>IF(E70&gt;F70,F70/E70,1)</f>
        <v>1</v>
      </c>
      <c r="H70" s="16">
        <v>1954688.96</v>
      </c>
      <c r="I70" s="67">
        <v>0</v>
      </c>
      <c r="J70" s="58">
        <v>1954688.96</v>
      </c>
      <c r="K70" s="67">
        <f>H70-J70</f>
        <v>0</v>
      </c>
      <c r="L70" s="83">
        <f>IF(J70=H70,1,(J70-I70+K70)/(H70-I70))</f>
        <v>1</v>
      </c>
      <c r="M70" s="96">
        <f>SUM(G70/L70)</f>
        <v>1</v>
      </c>
      <c r="N70" s="84">
        <f>SUM(G70*100)</f>
        <v>100</v>
      </c>
      <c r="O70" s="7"/>
    </row>
    <row r="71" spans="1:20" x14ac:dyDescent="0.25">
      <c r="A71" s="38"/>
      <c r="B71" s="184" t="s">
        <v>40</v>
      </c>
      <c r="C71" s="185"/>
      <c r="D71" s="9">
        <f>AVERAGE(N70)</f>
        <v>100</v>
      </c>
      <c r="E71" s="16"/>
      <c r="F71" s="60"/>
      <c r="G71" s="16"/>
      <c r="H71" s="16"/>
      <c r="I71" s="67"/>
      <c r="J71" s="58"/>
      <c r="K71" s="67"/>
      <c r="L71" s="76"/>
      <c r="M71" s="78"/>
      <c r="N71" s="81"/>
      <c r="O71" s="7"/>
    </row>
    <row r="72" spans="1:20" ht="24" customHeight="1" x14ac:dyDescent="0.25">
      <c r="A72" s="193" t="s">
        <v>66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5"/>
      <c r="O72" s="7"/>
    </row>
    <row r="73" spans="1:20" ht="98.25" customHeight="1" x14ac:dyDescent="0.25">
      <c r="A73" s="14" t="s">
        <v>20</v>
      </c>
      <c r="B73" s="35" t="s">
        <v>127</v>
      </c>
      <c r="C73" s="35" t="s">
        <v>73</v>
      </c>
      <c r="D73" s="16" t="s">
        <v>41</v>
      </c>
      <c r="E73" s="16">
        <v>80</v>
      </c>
      <c r="F73" s="54">
        <v>57</v>
      </c>
      <c r="G73" s="39">
        <f t="shared" ref="G73:G75" si="12">IF(E73&gt;F73,F73/E73,1)</f>
        <v>0.71250000000000002</v>
      </c>
      <c r="H73" s="34">
        <v>6535582</v>
      </c>
      <c r="I73" s="67">
        <v>0</v>
      </c>
      <c r="J73" s="57">
        <v>6185247.0999999996</v>
      </c>
      <c r="K73" s="90">
        <v>0</v>
      </c>
      <c r="L73" s="39">
        <f>IF(J73=H73,1,(J73-I73+K73)/(H73-I73))</f>
        <v>0.94639576092840694</v>
      </c>
      <c r="M73" s="39">
        <f t="shared" ref="M73:M75" si="13">SUM(G73/L73)</f>
        <v>0.75285628847390762</v>
      </c>
      <c r="N73" s="9">
        <f t="shared" ref="N73:N75" si="14">SUM(G73*100)</f>
        <v>71.25</v>
      </c>
      <c r="O73" s="7"/>
    </row>
    <row r="74" spans="1:20" ht="97.9" customHeight="1" x14ac:dyDescent="0.25">
      <c r="A74" s="14" t="s">
        <v>38</v>
      </c>
      <c r="B74" s="35" t="s">
        <v>128</v>
      </c>
      <c r="C74" s="35" t="s">
        <v>73</v>
      </c>
      <c r="D74" s="16" t="s">
        <v>41</v>
      </c>
      <c r="E74" s="16">
        <v>80</v>
      </c>
      <c r="F74" s="54">
        <v>57</v>
      </c>
      <c r="G74" s="39">
        <f t="shared" si="12"/>
        <v>0.71250000000000002</v>
      </c>
      <c r="H74" s="34">
        <v>1101603</v>
      </c>
      <c r="I74" s="67">
        <v>0</v>
      </c>
      <c r="J74" s="57">
        <v>956660.69</v>
      </c>
      <c r="K74" s="90">
        <v>0</v>
      </c>
      <c r="L74" s="39">
        <f t="shared" ref="L74:L75" si="15">IF(J74=H74,1,(J74-I74+K74)/(H74-I74))</f>
        <v>0.8684260028340518</v>
      </c>
      <c r="M74" s="39">
        <f t="shared" si="13"/>
        <v>0.8204498686990056</v>
      </c>
      <c r="N74" s="9">
        <f t="shared" si="14"/>
        <v>71.25</v>
      </c>
      <c r="O74" s="7"/>
    </row>
    <row r="75" spans="1:20" ht="99" customHeight="1" x14ac:dyDescent="0.25">
      <c r="A75" s="14" t="s">
        <v>39</v>
      </c>
      <c r="B75" s="35" t="s">
        <v>129</v>
      </c>
      <c r="C75" s="35" t="s">
        <v>73</v>
      </c>
      <c r="D75" s="16" t="s">
        <v>41</v>
      </c>
      <c r="E75" s="16">
        <v>80</v>
      </c>
      <c r="F75" s="54">
        <v>57</v>
      </c>
      <c r="G75" s="39">
        <f t="shared" si="12"/>
        <v>0.71250000000000002</v>
      </c>
      <c r="H75" s="34">
        <v>1573085</v>
      </c>
      <c r="I75" s="67">
        <v>0</v>
      </c>
      <c r="J75" s="57">
        <v>1435727.9</v>
      </c>
      <c r="K75" s="90">
        <v>405</v>
      </c>
      <c r="L75" s="39">
        <f t="shared" si="15"/>
        <v>0.9129404323351884</v>
      </c>
      <c r="M75" s="39">
        <f t="shared" si="13"/>
        <v>0.78044522376724335</v>
      </c>
      <c r="N75" s="9">
        <f t="shared" si="14"/>
        <v>71.25</v>
      </c>
      <c r="O75" s="7"/>
    </row>
    <row r="76" spans="1:20" x14ac:dyDescent="0.25">
      <c r="A76" s="16"/>
      <c r="B76" s="186" t="s">
        <v>21</v>
      </c>
      <c r="C76" s="186"/>
      <c r="D76" s="9">
        <f>AVERAGE(N73:N75)</f>
        <v>71.25</v>
      </c>
      <c r="E76" s="16"/>
      <c r="F76" s="58"/>
      <c r="G76" s="16"/>
      <c r="H76" s="16"/>
      <c r="I76" s="67"/>
      <c r="J76" s="58"/>
      <c r="K76" s="67"/>
      <c r="L76" s="16"/>
      <c r="M76" s="16"/>
      <c r="N76" s="16"/>
      <c r="O76" s="7"/>
    </row>
    <row r="77" spans="1:20" ht="24" customHeight="1" x14ac:dyDescent="0.25">
      <c r="A77" s="193" t="s">
        <v>67</v>
      </c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5"/>
      <c r="O77" s="7"/>
    </row>
    <row r="78" spans="1:20" ht="96.75" x14ac:dyDescent="0.25">
      <c r="A78" s="14" t="s">
        <v>22</v>
      </c>
      <c r="B78" s="21" t="s">
        <v>130</v>
      </c>
      <c r="C78" s="21" t="s">
        <v>74</v>
      </c>
      <c r="D78" s="16" t="s">
        <v>41</v>
      </c>
      <c r="E78" s="16">
        <v>100</v>
      </c>
      <c r="F78" s="58">
        <v>100</v>
      </c>
      <c r="G78" s="39">
        <f t="shared" ref="G78:G79" si="16">IF(E78&gt;F78,F78/E78,1)</f>
        <v>1</v>
      </c>
      <c r="H78" s="16">
        <v>7335232.2300000004</v>
      </c>
      <c r="I78" s="67">
        <v>0</v>
      </c>
      <c r="J78" s="58">
        <v>7335232.2300000004</v>
      </c>
      <c r="K78" s="67">
        <f>H78-J78</f>
        <v>0</v>
      </c>
      <c r="L78" s="39">
        <f>IF(J78=H78,1,(J78-I78+K78)/(H78-I78))</f>
        <v>1</v>
      </c>
      <c r="M78" s="39">
        <f t="shared" ref="M78:M79" si="17">SUM(G78/L78)</f>
        <v>1</v>
      </c>
      <c r="N78" s="9">
        <f t="shared" ref="N78:N79" si="18">SUM(G78*100)</f>
        <v>100</v>
      </c>
      <c r="O78" s="7"/>
    </row>
    <row r="79" spans="1:20" ht="60.75" x14ac:dyDescent="0.25">
      <c r="A79" s="14" t="s">
        <v>23</v>
      </c>
      <c r="B79" s="21" t="s">
        <v>131</v>
      </c>
      <c r="C79" s="21" t="s">
        <v>75</v>
      </c>
      <c r="D79" s="16" t="s">
        <v>41</v>
      </c>
      <c r="E79" s="16">
        <v>100</v>
      </c>
      <c r="F79" s="58">
        <v>100</v>
      </c>
      <c r="G79" s="39">
        <f t="shared" si="16"/>
        <v>1</v>
      </c>
      <c r="H79" s="34">
        <v>2776407</v>
      </c>
      <c r="I79" s="88">
        <v>152122.51</v>
      </c>
      <c r="J79" s="89">
        <v>2776407</v>
      </c>
      <c r="K79" s="67">
        <f>H79-J79</f>
        <v>0</v>
      </c>
      <c r="L79" s="39">
        <f>IF(J79=H79,1,(J79-I79+K79)/(H79-I79))</f>
        <v>1</v>
      </c>
      <c r="M79" s="39">
        <f t="shared" si="17"/>
        <v>1</v>
      </c>
      <c r="N79" s="9">
        <f t="shared" si="18"/>
        <v>100</v>
      </c>
      <c r="O79" s="7"/>
    </row>
    <row r="80" spans="1:20" x14ac:dyDescent="0.25">
      <c r="A80" s="16"/>
      <c r="B80" s="186" t="s">
        <v>24</v>
      </c>
      <c r="C80" s="186"/>
      <c r="D80" s="9">
        <f>AVERAGE(N78:N79)</f>
        <v>100</v>
      </c>
      <c r="E80" s="16"/>
      <c r="F80" s="58"/>
      <c r="G80" s="16"/>
      <c r="H80" s="16"/>
      <c r="I80" s="67"/>
      <c r="J80" s="58"/>
      <c r="K80" s="67"/>
      <c r="L80" s="16"/>
      <c r="M80" s="16"/>
      <c r="N80" s="16"/>
      <c r="O80" s="7"/>
      <c r="S80" s="37"/>
    </row>
    <row r="81" spans="1:19" ht="24" customHeight="1" x14ac:dyDescent="0.25">
      <c r="A81" s="196" t="s">
        <v>68</v>
      </c>
      <c r="B81" s="197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8"/>
      <c r="O81" s="7"/>
    </row>
    <row r="82" spans="1:19" ht="103.9" customHeight="1" x14ac:dyDescent="0.25">
      <c r="A82" s="14" t="s">
        <v>25</v>
      </c>
      <c r="B82" s="35" t="s">
        <v>69</v>
      </c>
      <c r="C82" s="35" t="s">
        <v>76</v>
      </c>
      <c r="D82" s="16" t="s">
        <v>41</v>
      </c>
      <c r="E82" s="16">
        <v>100</v>
      </c>
      <c r="F82" s="58">
        <v>100</v>
      </c>
      <c r="G82" s="39">
        <f t="shared" ref="G82:G84" si="19">IF(E82&gt;F82,F82/E82,1)</f>
        <v>1</v>
      </c>
      <c r="H82" s="16">
        <v>2176541.29</v>
      </c>
      <c r="I82" s="88">
        <v>173918.05</v>
      </c>
      <c r="J82" s="54">
        <v>2176541.29</v>
      </c>
      <c r="K82" s="88">
        <f>H82-J82</f>
        <v>0</v>
      </c>
      <c r="L82" s="39">
        <f>IF(J82=H82,1,(J82-I82+K82)/(H82-I82))</f>
        <v>1</v>
      </c>
      <c r="M82" s="39">
        <f t="shared" ref="M82:M84" si="20">SUM(G82/L82)</f>
        <v>1</v>
      </c>
      <c r="N82" s="9">
        <f t="shared" ref="N82:N83" si="21">SUM(G82*100)</f>
        <v>100</v>
      </c>
      <c r="O82" s="7"/>
    </row>
    <row r="83" spans="1:19" ht="108" x14ac:dyDescent="0.25">
      <c r="A83" s="14" t="s">
        <v>26</v>
      </c>
      <c r="B83" s="35" t="s">
        <v>70</v>
      </c>
      <c r="C83" s="35" t="s">
        <v>76</v>
      </c>
      <c r="D83" s="16" t="s">
        <v>41</v>
      </c>
      <c r="E83" s="16">
        <v>100</v>
      </c>
      <c r="F83" s="58">
        <v>100</v>
      </c>
      <c r="G83" s="39">
        <f t="shared" si="19"/>
        <v>1</v>
      </c>
      <c r="H83" s="16">
        <v>22053273.359999999</v>
      </c>
      <c r="I83" s="88">
        <v>883577.26</v>
      </c>
      <c r="J83" s="54">
        <v>22053273.359999999</v>
      </c>
      <c r="K83" s="88">
        <v>4019</v>
      </c>
      <c r="L83" s="39">
        <f t="shared" ref="L83:L84" si="22">IF(J83=H83,1,(J83-I83+K83)/(H83-I83))</f>
        <v>1</v>
      </c>
      <c r="M83" s="39">
        <f t="shared" si="20"/>
        <v>1</v>
      </c>
      <c r="N83" s="9">
        <f t="shared" si="21"/>
        <v>100</v>
      </c>
      <c r="O83" s="7"/>
    </row>
    <row r="84" spans="1:19" ht="108" x14ac:dyDescent="0.25">
      <c r="A84" s="14" t="s">
        <v>72</v>
      </c>
      <c r="B84" s="35" t="s">
        <v>71</v>
      </c>
      <c r="C84" s="35" t="s">
        <v>76</v>
      </c>
      <c r="D84" s="16" t="s">
        <v>41</v>
      </c>
      <c r="E84" s="16">
        <v>100</v>
      </c>
      <c r="F84" s="58">
        <v>100</v>
      </c>
      <c r="G84" s="39">
        <f t="shared" si="19"/>
        <v>1</v>
      </c>
      <c r="H84" s="16">
        <v>39608805.740000002</v>
      </c>
      <c r="I84" s="88">
        <v>858989.8</v>
      </c>
      <c r="J84" s="54">
        <v>39586776.490000002</v>
      </c>
      <c r="K84" s="88">
        <v>22825.41</v>
      </c>
      <c r="L84" s="39">
        <f t="shared" si="22"/>
        <v>1.000020546162109</v>
      </c>
      <c r="M84" s="39">
        <f t="shared" si="20"/>
        <v>0.9999794542600271</v>
      </c>
      <c r="N84" s="9">
        <f>SUM(G84*100)</f>
        <v>100</v>
      </c>
      <c r="O84" s="7"/>
    </row>
    <row r="85" spans="1:19" x14ac:dyDescent="0.25">
      <c r="A85" s="16"/>
      <c r="B85" s="186" t="s">
        <v>27</v>
      </c>
      <c r="C85" s="186"/>
      <c r="D85" s="9">
        <f>AVERAGE(N82:N84)</f>
        <v>100</v>
      </c>
      <c r="E85" s="16"/>
      <c r="F85" s="58"/>
      <c r="G85" s="16"/>
      <c r="H85" s="16"/>
      <c r="I85" s="67"/>
      <c r="J85" s="58"/>
      <c r="K85" s="67"/>
      <c r="L85" s="16"/>
      <c r="M85" s="16"/>
      <c r="N85" s="16"/>
      <c r="O85" s="7"/>
    </row>
    <row r="86" spans="1:19" ht="30" customHeight="1" x14ac:dyDescent="0.25">
      <c r="A86" s="187" t="s">
        <v>94</v>
      </c>
      <c r="B86" s="199"/>
      <c r="C86" s="199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200"/>
      <c r="O86" s="7"/>
    </row>
    <row r="87" spans="1:19" ht="72" x14ac:dyDescent="0.25">
      <c r="A87" s="14" t="s">
        <v>29</v>
      </c>
      <c r="B87" s="42" t="s">
        <v>102</v>
      </c>
      <c r="C87" s="42" t="s">
        <v>98</v>
      </c>
      <c r="D87" s="43" t="s">
        <v>100</v>
      </c>
      <c r="E87" s="16">
        <v>1984</v>
      </c>
      <c r="F87" s="58">
        <v>2680</v>
      </c>
      <c r="G87" s="34">
        <f>IF(E87&gt;F87,F87/E87,1)</f>
        <v>1</v>
      </c>
      <c r="H87" s="16">
        <v>1669600.93</v>
      </c>
      <c r="I87" s="67">
        <v>0</v>
      </c>
      <c r="J87" s="58">
        <v>1669600.93</v>
      </c>
      <c r="K87" s="67">
        <f>H87-J87</f>
        <v>0</v>
      </c>
      <c r="L87" s="34">
        <f>IF(J87=H87,1,(J87-I87+K87)/(H87-I87))</f>
        <v>1</v>
      </c>
      <c r="M87" s="34">
        <f>SUM(G87/L87)</f>
        <v>1</v>
      </c>
      <c r="N87" s="34">
        <f>SUM(G87*100)</f>
        <v>100</v>
      </c>
      <c r="O87" s="7"/>
    </row>
    <row r="88" spans="1:19" ht="192" customHeight="1" x14ac:dyDescent="0.25">
      <c r="A88" s="14" t="s">
        <v>30</v>
      </c>
      <c r="B88" s="42" t="s">
        <v>99</v>
      </c>
      <c r="C88" s="42" t="s">
        <v>98</v>
      </c>
      <c r="D88" s="43" t="s">
        <v>100</v>
      </c>
      <c r="E88" s="16">
        <v>1984</v>
      </c>
      <c r="F88" s="58">
        <v>2680</v>
      </c>
      <c r="G88" s="34">
        <f>IF(E88&gt;F88,F88/E88,1)</f>
        <v>1</v>
      </c>
      <c r="H88" s="16">
        <v>16259127.07</v>
      </c>
      <c r="I88" s="67">
        <v>0</v>
      </c>
      <c r="J88" s="58">
        <v>16259127.07</v>
      </c>
      <c r="K88" s="67">
        <f>H88-J88</f>
        <v>0</v>
      </c>
      <c r="L88" s="34">
        <f>IF(J88=H88,1,(J88-I88+K88)/(H88-I88))</f>
        <v>1</v>
      </c>
      <c r="M88" s="34">
        <f>SUM(G88/L88)</f>
        <v>1</v>
      </c>
      <c r="N88" s="34">
        <f>SUM(G88*100)</f>
        <v>100</v>
      </c>
      <c r="O88" s="7"/>
    </row>
    <row r="89" spans="1:19" x14ac:dyDescent="0.25">
      <c r="A89" s="184" t="s">
        <v>28</v>
      </c>
      <c r="B89" s="201"/>
      <c r="C89" s="185"/>
      <c r="D89" s="39">
        <f>AVERAGE(N87:N88)</f>
        <v>100</v>
      </c>
      <c r="E89" s="16"/>
      <c r="F89" s="58"/>
      <c r="G89" s="16"/>
      <c r="H89" s="16"/>
      <c r="I89" s="67"/>
      <c r="J89" s="58"/>
      <c r="K89" s="67"/>
      <c r="L89" s="16"/>
      <c r="M89" s="16"/>
      <c r="N89" s="16"/>
      <c r="O89" s="7"/>
    </row>
    <row r="90" spans="1:19" x14ac:dyDescent="0.25">
      <c r="A90" s="16"/>
      <c r="B90" s="165" t="s">
        <v>36</v>
      </c>
      <c r="C90" s="165"/>
      <c r="D90" s="39">
        <f>AVERAGE(D68,D76,D80,D85,D89,D71)</f>
        <v>95.208333333333329</v>
      </c>
      <c r="E90" s="16"/>
      <c r="F90" s="58"/>
      <c r="G90" s="16"/>
      <c r="H90" s="16"/>
      <c r="I90" s="67"/>
      <c r="J90" s="58"/>
      <c r="K90" s="67"/>
      <c r="L90" s="16"/>
      <c r="M90" s="16"/>
      <c r="N90" s="16"/>
      <c r="O90" s="7"/>
    </row>
    <row r="91" spans="1:19" ht="15" customHeight="1" x14ac:dyDescent="0.25">
      <c r="A91" s="151" t="s">
        <v>77</v>
      </c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3"/>
      <c r="O91" s="7"/>
    </row>
    <row r="92" spans="1:19" ht="21.75" customHeight="1" x14ac:dyDescent="0.25">
      <c r="A92" s="151" t="s">
        <v>139</v>
      </c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3"/>
      <c r="O92" s="7"/>
    </row>
    <row r="93" spans="1:19" ht="32.25" customHeight="1" x14ac:dyDescent="0.25">
      <c r="A93" s="166" t="s">
        <v>78</v>
      </c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8"/>
      <c r="O93" s="7"/>
    </row>
    <row r="94" spans="1:19" ht="72" x14ac:dyDescent="0.25">
      <c r="A94" s="14" t="s">
        <v>17</v>
      </c>
      <c r="B94" s="35" t="s">
        <v>132</v>
      </c>
      <c r="C94" s="40" t="s">
        <v>79</v>
      </c>
      <c r="D94" s="16" t="s">
        <v>41</v>
      </c>
      <c r="E94" s="16">
        <v>100</v>
      </c>
      <c r="F94" s="58">
        <v>100</v>
      </c>
      <c r="G94" s="39">
        <f t="shared" ref="G94:G97" si="23">IF(E94&gt;F94,F94/E94,1)</f>
        <v>1</v>
      </c>
      <c r="H94" s="16">
        <v>571033.34</v>
      </c>
      <c r="I94" s="67">
        <v>0</v>
      </c>
      <c r="J94" s="58">
        <v>571033.34</v>
      </c>
      <c r="K94" s="67">
        <v>0</v>
      </c>
      <c r="L94" s="39">
        <f>IF(J94=H94,1,(J94-I94+K94)/(H94-I94))</f>
        <v>1</v>
      </c>
      <c r="M94" s="39">
        <f t="shared" ref="M94:M97" si="24">SUM(G94/L94)</f>
        <v>1</v>
      </c>
      <c r="N94" s="50">
        <f t="shared" ref="N94:N97" si="25">SUM(G94*100)</f>
        <v>100</v>
      </c>
      <c r="O94" s="7"/>
    </row>
    <row r="95" spans="1:19" ht="21" customHeight="1" x14ac:dyDescent="0.25">
      <c r="A95" s="204" t="s">
        <v>18</v>
      </c>
      <c r="B95" s="171" t="s">
        <v>133</v>
      </c>
      <c r="C95" s="25" t="s">
        <v>81</v>
      </c>
      <c r="D95" s="16" t="s">
        <v>41</v>
      </c>
      <c r="E95" s="16">
        <v>100</v>
      </c>
      <c r="F95" s="58">
        <v>100</v>
      </c>
      <c r="G95" s="39">
        <f t="shared" si="23"/>
        <v>1</v>
      </c>
      <c r="H95" s="224">
        <v>4595580.5999999996</v>
      </c>
      <c r="I95" s="222">
        <v>38625.629999999997</v>
      </c>
      <c r="J95" s="226">
        <v>4192850.12</v>
      </c>
      <c r="K95" s="222">
        <v>15094.88</v>
      </c>
      <c r="L95" s="178">
        <f>IF(J95=H95,1,(J95-I95+K95)/(H95-I95))</f>
        <v>0.91493538940982788</v>
      </c>
      <c r="M95" s="180">
        <v>1</v>
      </c>
      <c r="N95" s="202">
        <f t="shared" si="25"/>
        <v>100</v>
      </c>
      <c r="O95" s="7"/>
    </row>
    <row r="96" spans="1:19" ht="48" x14ac:dyDescent="0.25">
      <c r="A96" s="205"/>
      <c r="B96" s="172"/>
      <c r="C96" s="40" t="s">
        <v>80</v>
      </c>
      <c r="D96" s="16" t="s">
        <v>41</v>
      </c>
      <c r="E96" s="16">
        <v>61</v>
      </c>
      <c r="F96" s="58">
        <v>61</v>
      </c>
      <c r="G96" s="39">
        <f t="shared" si="23"/>
        <v>1</v>
      </c>
      <c r="H96" s="225"/>
      <c r="I96" s="223"/>
      <c r="J96" s="227"/>
      <c r="K96" s="223"/>
      <c r="L96" s="179"/>
      <c r="M96" s="181"/>
      <c r="N96" s="203"/>
      <c r="O96" s="7"/>
      <c r="Q96" s="85"/>
      <c r="R96" s="85"/>
      <c r="S96" s="85"/>
    </row>
    <row r="97" spans="1:18" ht="72" x14ac:dyDescent="0.25">
      <c r="A97" s="14" t="s">
        <v>34</v>
      </c>
      <c r="B97" s="35" t="s">
        <v>134</v>
      </c>
      <c r="C97" s="40" t="s">
        <v>136</v>
      </c>
      <c r="D97" s="15" t="s">
        <v>58</v>
      </c>
      <c r="E97" s="16">
        <v>1538</v>
      </c>
      <c r="F97" s="58">
        <v>1386</v>
      </c>
      <c r="G97" s="39">
        <f t="shared" si="23"/>
        <v>0.90117035110533161</v>
      </c>
      <c r="H97" s="34">
        <v>4734865.3099999996</v>
      </c>
      <c r="I97" s="67">
        <v>0</v>
      </c>
      <c r="J97" s="57">
        <v>4734865.3099999996</v>
      </c>
      <c r="K97" s="67">
        <f>H97-J97</f>
        <v>0</v>
      </c>
      <c r="L97" s="39">
        <f>IF(J97=H97,1,(J97-I97+K97)/(H97-I97))</f>
        <v>1</v>
      </c>
      <c r="M97" s="39">
        <f t="shared" si="24"/>
        <v>0.90117035110533161</v>
      </c>
      <c r="N97" s="39">
        <f t="shared" si="25"/>
        <v>90.117035110533166</v>
      </c>
      <c r="O97" s="7"/>
    </row>
    <row r="98" spans="1:18" x14ac:dyDescent="0.25">
      <c r="A98" s="16"/>
      <c r="B98" s="186" t="s">
        <v>33</v>
      </c>
      <c r="C98" s="186"/>
      <c r="D98" s="39">
        <f>AVERAGE(N94:N97)</f>
        <v>96.705678370177722</v>
      </c>
      <c r="E98" s="16"/>
      <c r="F98" s="58"/>
      <c r="G98" s="16"/>
      <c r="H98" s="16"/>
      <c r="I98" s="67"/>
      <c r="J98" s="58"/>
      <c r="K98" s="67"/>
      <c r="L98" s="16"/>
      <c r="M98" s="16"/>
      <c r="N98" s="16"/>
      <c r="O98" s="7"/>
      <c r="R98" s="37"/>
    </row>
    <row r="99" spans="1:18" ht="24" customHeight="1" x14ac:dyDescent="0.25">
      <c r="A99" s="196" t="s">
        <v>82</v>
      </c>
      <c r="B99" s="197"/>
      <c r="C99" s="197"/>
      <c r="D99" s="197"/>
      <c r="E99" s="197"/>
      <c r="F99" s="197"/>
      <c r="G99" s="197"/>
      <c r="H99" s="197"/>
      <c r="I99" s="197"/>
      <c r="J99" s="197"/>
      <c r="K99" s="197"/>
      <c r="L99" s="197"/>
      <c r="M99" s="197"/>
      <c r="N99" s="198"/>
      <c r="O99" s="7"/>
    </row>
    <row r="100" spans="1:18" ht="84" x14ac:dyDescent="0.25">
      <c r="A100" s="14" t="s">
        <v>20</v>
      </c>
      <c r="B100" s="21" t="s">
        <v>135</v>
      </c>
      <c r="C100" s="35" t="s">
        <v>83</v>
      </c>
      <c r="D100" s="16" t="s">
        <v>41</v>
      </c>
      <c r="E100" s="16">
        <v>100</v>
      </c>
      <c r="F100" s="58">
        <v>100</v>
      </c>
      <c r="G100" s="39">
        <f t="shared" ref="G100:G102" si="26">IF(E100&gt;F100,F100/E100,1)</f>
        <v>1</v>
      </c>
      <c r="H100" s="16">
        <v>212735.97</v>
      </c>
      <c r="I100" s="67">
        <v>0</v>
      </c>
      <c r="J100" s="58">
        <v>212735.97</v>
      </c>
      <c r="K100" s="68">
        <f>H100-J100</f>
        <v>0</v>
      </c>
      <c r="L100" s="39">
        <f>IF(J100=H100,1,(J100-I100+K100)/(H100-I100))</f>
        <v>1</v>
      </c>
      <c r="M100" s="39">
        <f t="shared" ref="M100:M102" si="27">SUM(G100/L100)</f>
        <v>1</v>
      </c>
      <c r="N100" s="9">
        <f t="shared" ref="N100:N102" si="28">SUM(G100*100)</f>
        <v>100</v>
      </c>
      <c r="O100" s="7"/>
    </row>
    <row r="101" spans="1:18" ht="83.25" customHeight="1" x14ac:dyDescent="0.25">
      <c r="A101" s="14" t="s">
        <v>38</v>
      </c>
      <c r="B101" s="35" t="s">
        <v>96</v>
      </c>
      <c r="C101" s="35" t="s">
        <v>97</v>
      </c>
      <c r="D101" s="16" t="s">
        <v>41</v>
      </c>
      <c r="E101" s="16">
        <v>100</v>
      </c>
      <c r="F101" s="58">
        <v>100</v>
      </c>
      <c r="G101" s="39">
        <f t="shared" si="26"/>
        <v>1</v>
      </c>
      <c r="H101" s="34">
        <v>3974925.51</v>
      </c>
      <c r="I101" s="67">
        <v>0</v>
      </c>
      <c r="J101" s="57">
        <v>3974925.51</v>
      </c>
      <c r="K101" s="68">
        <f>H101-J101</f>
        <v>0</v>
      </c>
      <c r="L101" s="39">
        <f t="shared" ref="L101:L102" si="29">IF(J101=H101,1,(J101-I101+K101)/(H101-I101))</f>
        <v>1</v>
      </c>
      <c r="M101" s="39">
        <f t="shared" si="27"/>
        <v>1</v>
      </c>
      <c r="N101" s="9">
        <f t="shared" si="28"/>
        <v>100</v>
      </c>
      <c r="O101" s="7"/>
    </row>
    <row r="102" spans="1:18" ht="83.25" customHeight="1" x14ac:dyDescent="0.25">
      <c r="A102" s="14" t="s">
        <v>39</v>
      </c>
      <c r="B102" s="35" t="s">
        <v>158</v>
      </c>
      <c r="C102" s="35" t="s">
        <v>159</v>
      </c>
      <c r="D102" s="16" t="s">
        <v>41</v>
      </c>
      <c r="E102" s="16">
        <v>100</v>
      </c>
      <c r="F102" s="58">
        <v>100</v>
      </c>
      <c r="G102" s="39">
        <f t="shared" si="26"/>
        <v>1</v>
      </c>
      <c r="H102" s="34">
        <v>1173469.3899999999</v>
      </c>
      <c r="I102" s="67">
        <v>0</v>
      </c>
      <c r="J102" s="57">
        <v>1173469.3899999999</v>
      </c>
      <c r="K102" s="68">
        <f>H102-J102</f>
        <v>0</v>
      </c>
      <c r="L102" s="39">
        <f t="shared" si="29"/>
        <v>1</v>
      </c>
      <c r="M102" s="39">
        <f t="shared" si="27"/>
        <v>1</v>
      </c>
      <c r="N102" s="9">
        <f t="shared" si="28"/>
        <v>100</v>
      </c>
      <c r="O102" s="7"/>
    </row>
    <row r="103" spans="1:18" x14ac:dyDescent="0.25">
      <c r="A103" s="16"/>
      <c r="B103" s="186" t="s">
        <v>21</v>
      </c>
      <c r="C103" s="186"/>
      <c r="D103" s="9">
        <f>AVERAGE(N100:N101)</f>
        <v>100</v>
      </c>
      <c r="E103" s="16"/>
      <c r="F103" s="58"/>
      <c r="G103" s="16"/>
      <c r="H103" s="16"/>
      <c r="I103" s="67"/>
      <c r="J103" s="58"/>
      <c r="K103" s="67"/>
      <c r="L103" s="16"/>
      <c r="M103" s="16"/>
      <c r="N103" s="16"/>
      <c r="O103" s="7"/>
    </row>
    <row r="104" spans="1:18" x14ac:dyDescent="0.25">
      <c r="A104" s="16"/>
      <c r="B104" s="165" t="s">
        <v>95</v>
      </c>
      <c r="C104" s="165"/>
      <c r="D104" s="39">
        <f>AVERAGE(D98,D103)</f>
        <v>98.352839185088868</v>
      </c>
      <c r="E104" s="16"/>
      <c r="F104" s="58"/>
      <c r="G104" s="16"/>
      <c r="H104" s="16"/>
      <c r="I104" s="67"/>
      <c r="J104" s="58"/>
      <c r="K104" s="67"/>
      <c r="L104" s="16"/>
      <c r="M104" s="16"/>
      <c r="N104" s="16"/>
      <c r="O104" s="7"/>
    </row>
    <row r="105" spans="1:18" x14ac:dyDescent="0.25">
      <c r="A105" s="26" t="s">
        <v>37</v>
      </c>
      <c r="B105" s="27"/>
      <c r="C105" s="27"/>
      <c r="D105" s="27"/>
      <c r="E105" s="41">
        <f>AVERAGE(D104,D53,D90)</f>
        <v>97.698106370130759</v>
      </c>
      <c r="F105" s="58"/>
      <c r="G105" s="16"/>
      <c r="H105" s="16"/>
      <c r="I105" s="67"/>
      <c r="J105" s="58"/>
      <c r="K105" s="67"/>
      <c r="L105" s="16"/>
      <c r="M105" s="16"/>
      <c r="N105" s="16"/>
      <c r="O105" s="7"/>
    </row>
    <row r="106" spans="1:18" x14ac:dyDescent="0.25">
      <c r="B106" s="4"/>
      <c r="C106" s="4"/>
    </row>
    <row r="107" spans="1:18" x14ac:dyDescent="0.25">
      <c r="B107" s="4"/>
      <c r="C107" s="4"/>
    </row>
    <row r="108" spans="1:18" x14ac:dyDescent="0.25">
      <c r="B108" s="4"/>
      <c r="C108" s="4"/>
    </row>
    <row r="109" spans="1:18" x14ac:dyDescent="0.25">
      <c r="H109" s="99"/>
      <c r="J109" s="98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22 D33 D37 D76 G78:G79 D98 D103:D104 E105 D53 D42 D46:D52 D80 G82:G84 G94:G97 G73:G75 L94:N97 D68:D71 D85:D90 L20:N21 L24:N32 L35:N36 L39:N41 L44:N45 L59:N71 L82:N84 L78:N79 L73:N75 L100:N102 G100:G102 G20:G21 G24:G32 G35:G36 G39:G41 G44:G45 G59:G67" name="Диапазон1"/>
  </protectedRanges>
  <mergeCells count="95">
    <mergeCell ref="B46:C46"/>
    <mergeCell ref="A19:N19"/>
    <mergeCell ref="B22:C22"/>
    <mergeCell ref="A23:N23"/>
    <mergeCell ref="A18:N18"/>
    <mergeCell ref="A43:N43"/>
    <mergeCell ref="B33:C33"/>
    <mergeCell ref="A34:N34"/>
    <mergeCell ref="B37:C37"/>
    <mergeCell ref="A38:N38"/>
    <mergeCell ref="B42:C42"/>
    <mergeCell ref="B11:B14"/>
    <mergeCell ref="C11:F11"/>
    <mergeCell ref="G11:G14"/>
    <mergeCell ref="H11:K12"/>
    <mergeCell ref="A17:N17"/>
    <mergeCell ref="I13:I14"/>
    <mergeCell ref="N11:N14"/>
    <mergeCell ref="A58:N58"/>
    <mergeCell ref="I61:I62"/>
    <mergeCell ref="A47:N47"/>
    <mergeCell ref="N61:N62"/>
    <mergeCell ref="L63:L64"/>
    <mergeCell ref="M63:M64"/>
    <mergeCell ref="N63:N64"/>
    <mergeCell ref="A56:N56"/>
    <mergeCell ref="B53:C53"/>
    <mergeCell ref="A57:N57"/>
    <mergeCell ref="A61:A62"/>
    <mergeCell ref="B61:B62"/>
    <mergeCell ref="A63:A64"/>
    <mergeCell ref="B63:B64"/>
    <mergeCell ref="A50:N50"/>
    <mergeCell ref="M3:N5"/>
    <mergeCell ref="C7:M7"/>
    <mergeCell ref="C6:M6"/>
    <mergeCell ref="B8:M8"/>
    <mergeCell ref="A16:N16"/>
    <mergeCell ref="M11:M14"/>
    <mergeCell ref="C12:C14"/>
    <mergeCell ref="D12:D14"/>
    <mergeCell ref="E12:F12"/>
    <mergeCell ref="E13:E14"/>
    <mergeCell ref="F13:F14"/>
    <mergeCell ref="H13:H14"/>
    <mergeCell ref="J13:J14"/>
    <mergeCell ref="L11:L14"/>
    <mergeCell ref="K13:K14"/>
    <mergeCell ref="A11:A14"/>
    <mergeCell ref="B104:C104"/>
    <mergeCell ref="A92:N92"/>
    <mergeCell ref="A93:N93"/>
    <mergeCell ref="B98:C98"/>
    <mergeCell ref="A91:N91"/>
    <mergeCell ref="A99:N99"/>
    <mergeCell ref="B103:C103"/>
    <mergeCell ref="K95:K96"/>
    <mergeCell ref="L95:L96"/>
    <mergeCell ref="M95:M96"/>
    <mergeCell ref="N95:N96"/>
    <mergeCell ref="A95:A96"/>
    <mergeCell ref="B95:B96"/>
    <mergeCell ref="H95:H96"/>
    <mergeCell ref="I95:I96"/>
    <mergeCell ref="J95:J96"/>
    <mergeCell ref="M61:M62"/>
    <mergeCell ref="B68:C68"/>
    <mergeCell ref="H61:H62"/>
    <mergeCell ref="K61:K62"/>
    <mergeCell ref="K65:K66"/>
    <mergeCell ref="K63:K64"/>
    <mergeCell ref="H63:H64"/>
    <mergeCell ref="I63:I64"/>
    <mergeCell ref="J61:J62"/>
    <mergeCell ref="J63:J64"/>
    <mergeCell ref="L61:L62"/>
    <mergeCell ref="M65:M66"/>
    <mergeCell ref="B85:C85"/>
    <mergeCell ref="B90:C90"/>
    <mergeCell ref="B80:C80"/>
    <mergeCell ref="A86:N86"/>
    <mergeCell ref="A89:C89"/>
    <mergeCell ref="A81:N81"/>
    <mergeCell ref="A72:N72"/>
    <mergeCell ref="B76:C76"/>
    <mergeCell ref="A77:N77"/>
    <mergeCell ref="A65:A66"/>
    <mergeCell ref="B65:B66"/>
    <mergeCell ref="H65:H66"/>
    <mergeCell ref="I65:I66"/>
    <mergeCell ref="J65:J66"/>
    <mergeCell ref="L65:L66"/>
    <mergeCell ref="N65:N66"/>
    <mergeCell ref="B71:C71"/>
    <mergeCell ref="A69:N69"/>
  </mergeCells>
  <pageMargins left="0.7" right="0.7" top="0.75" bottom="0.75" header="0.3" footer="0.3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печать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2023-05-25T10:54:29Z</dcterms:modified>
</cp:coreProperties>
</file>