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400" windowHeight="91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Лист1!$A$1:$N$59</definedName>
  </definedNames>
  <calcPr calcId="162913"/>
</workbook>
</file>

<file path=xl/calcChain.xml><?xml version="1.0" encoding="utf-8"?>
<calcChain xmlns="http://schemas.openxmlformats.org/spreadsheetml/2006/main">
  <c r="L22" i="1" l="1"/>
  <c r="L50" i="1"/>
  <c r="L23" i="1" l="1"/>
  <c r="L16" i="1"/>
  <c r="L13" i="1"/>
  <c r="L35" i="1" l="1"/>
  <c r="L42" i="1"/>
  <c r="M31" i="1"/>
  <c r="K56" i="1" l="1"/>
  <c r="K51" i="1"/>
  <c r="K49" i="1"/>
  <c r="K46" i="1"/>
  <c r="K45" i="1"/>
  <c r="K44" i="1"/>
  <c r="K35" i="1"/>
  <c r="K47" i="1"/>
  <c r="K33" i="1"/>
  <c r="K25" i="1"/>
  <c r="K18" i="1"/>
  <c r="L32" i="1"/>
  <c r="L31" i="1"/>
  <c r="L30" i="1"/>
  <c r="L29" i="1"/>
  <c r="L28" i="1"/>
  <c r="L24" i="1"/>
  <c r="K31" i="1"/>
  <c r="K30" i="1"/>
  <c r="K29" i="1"/>
  <c r="K28" i="1"/>
  <c r="K24" i="1"/>
  <c r="K23" i="1"/>
  <c r="K59" i="1" l="1"/>
  <c r="I59" i="1"/>
  <c r="J59" i="1" l="1"/>
  <c r="H59" i="1"/>
  <c r="D51" i="1" l="1"/>
  <c r="D36" i="1" l="1"/>
  <c r="D33" i="1"/>
  <c r="G32" i="1"/>
  <c r="N32" i="1" s="1"/>
  <c r="G29" i="1"/>
  <c r="N29" i="1" s="1"/>
  <c r="G30" i="1"/>
  <c r="N30" i="1" s="1"/>
  <c r="G31" i="1"/>
  <c r="N31" i="1" s="1"/>
  <c r="M32" i="1" l="1"/>
  <c r="M29" i="1"/>
  <c r="M30" i="1"/>
  <c r="L46" i="1"/>
  <c r="L56" i="1" l="1"/>
  <c r="G49" i="1" l="1"/>
  <c r="G50" i="1"/>
  <c r="G46" i="1"/>
  <c r="M46" i="1" l="1"/>
  <c r="M50" i="1"/>
  <c r="N50" i="1"/>
  <c r="N46" i="1"/>
  <c r="L49" i="1"/>
  <c r="L45" i="1"/>
  <c r="L44" i="1"/>
  <c r="L43" i="1"/>
  <c r="N49" i="1" l="1"/>
  <c r="M49" i="1" l="1"/>
  <c r="G45" i="1" l="1"/>
  <c r="N45" i="1" s="1"/>
  <c r="M45" i="1" l="1"/>
  <c r="G23" i="1"/>
  <c r="N23" i="1" s="1"/>
  <c r="G22" i="1"/>
  <c r="N22" i="1" s="1"/>
  <c r="M23" i="1" l="1"/>
  <c r="M22" i="1"/>
  <c r="G56" i="1"/>
  <c r="M56" i="1" s="1"/>
  <c r="K42" i="1"/>
  <c r="G44" i="1"/>
  <c r="G43" i="1"/>
  <c r="G42" i="1"/>
  <c r="N42" i="1" s="1"/>
  <c r="G24" i="1"/>
  <c r="M44" i="1" l="1"/>
  <c r="N56" i="1"/>
  <c r="D57" i="1" s="1"/>
  <c r="D58" i="1" s="1"/>
  <c r="M43" i="1"/>
  <c r="N43" i="1"/>
  <c r="D47" i="1" s="1"/>
  <c r="D52" i="1" s="1"/>
  <c r="E59" i="1" s="1"/>
  <c r="N44" i="1"/>
  <c r="M42" i="1"/>
  <c r="G35" i="1"/>
  <c r="G28" i="1"/>
  <c r="M28" i="1" l="1"/>
  <c r="N28" i="1"/>
  <c r="M35" i="1"/>
  <c r="N35" i="1"/>
  <c r="N24" i="1"/>
  <c r="D25" i="1" s="1"/>
  <c r="G16" i="1"/>
  <c r="N16" i="1" s="1"/>
  <c r="M16" i="1" l="1"/>
  <c r="M24" i="1"/>
  <c r="G13" i="1" l="1"/>
  <c r="N13" i="1" l="1"/>
  <c r="D14" i="1" s="1"/>
  <c r="M13" i="1"/>
  <c r="D17" i="1"/>
  <c r="D18" i="1" l="1"/>
</calcChain>
</file>

<file path=xl/sharedStrings.xml><?xml version="1.0" encoding="utf-8"?>
<sst xmlns="http://schemas.openxmlformats.org/spreadsheetml/2006/main" count="126" uniqueCount="104">
  <si>
    <t>Наименование ведомственной целевой програм­мы (далее - ВЦП) / основного мероприятия  (далее - ОМ)</t>
  </si>
  <si>
    <t>Объем финансирования мероприятия, рублей</t>
  </si>
  <si>
    <t>Единица измере­ния</t>
  </si>
  <si>
    <t>Значение</t>
  </si>
  <si>
    <t>План</t>
  </si>
  <si>
    <t>Факт</t>
  </si>
  <si>
    <t xml:space="preserve"> Факт</t>
  </si>
  <si>
    <t>РАСЧЕТ</t>
  </si>
  <si>
    <t>1. Расчет эффективности реализации государственной программы по целевым индикаторам реализации мероприятий государственной программы</t>
  </si>
  <si>
    <t>В том числе неисполненные обязательства
года, предшествую-щего отчетному</t>
  </si>
  <si>
    <t>Целевой индикатор реализации мероприятия муниципальной программы в рамках соответствующих ВЦП / ОМ (далее соответственно - целевой индикатор, мероприятие)</t>
  </si>
  <si>
    <t>Неисполненные обязательства отчетного года</t>
  </si>
  <si>
    <r>
      <t>Степень достиже­ния значения целевого индикатора (единиц)</t>
    </r>
    <r>
      <rPr>
        <b/>
        <vertAlign val="superscript"/>
        <sz val="9"/>
        <color theme="1"/>
        <rFont val="Times New Roman"/>
        <family val="1"/>
        <charset val="204"/>
      </rPr>
      <t>2</t>
    </r>
  </si>
  <si>
    <r>
      <t>Уровень финансового обеспечения мероприятия (единиц)</t>
    </r>
    <r>
      <rPr>
        <b/>
        <vertAlign val="superscript"/>
        <sz val="9"/>
        <color theme="1"/>
        <rFont val="Times New Roman"/>
        <family val="1"/>
        <charset val="204"/>
      </rPr>
      <t>3</t>
    </r>
  </si>
  <si>
    <r>
      <t>Эффективность реализации мероприятия (единиц)</t>
    </r>
    <r>
      <rPr>
        <b/>
        <vertAlign val="superscript"/>
        <sz val="9"/>
        <color theme="1"/>
        <rFont val="Times New Roman"/>
        <family val="1"/>
        <charset val="204"/>
      </rPr>
      <t>4</t>
    </r>
  </si>
  <si>
    <t>№   п/п</t>
  </si>
  <si>
    <t>Наименование</t>
  </si>
  <si>
    <t>1.1</t>
  </si>
  <si>
    <t>1.2</t>
  </si>
  <si>
    <t xml:space="preserve">Эффективность реализации ВЦП /
ОМ / подпрограммы  муниципальной  программы (далее - подпрограмма) /  муниципальной программы (процентов)
</t>
  </si>
  <si>
    <t>2.1</t>
  </si>
  <si>
    <t>Эффективность реализации ОМ 2</t>
  </si>
  <si>
    <t xml:space="preserve">Эффективность реализации  ОМ 1   </t>
  </si>
  <si>
    <t>3.1</t>
  </si>
  <si>
    <t>Эффективность реализации ОМ 3</t>
  </si>
  <si>
    <t>Эффективность реализации ОМ 1</t>
  </si>
  <si>
    <t>Эффективность реализации муниципальной программы по целевым индикаторам</t>
  </si>
  <si>
    <t>%</t>
  </si>
  <si>
    <t>Подпрограмма № 1"Развитие сети муниципальных межпоселковых автомобильных дорог Исилькульского муниципального района"</t>
  </si>
  <si>
    <t>Задача 1 подпрограммы 1 "Поддержание межпоселковых  автомобильных дорог и искусственных сооружений на них на уровне, соответствующем категории дороги, путем содержания дорог и сооружений на них"</t>
  </si>
  <si>
    <t>Основное мероприятие 1: Содержание и ремонт (ямочный ремонт) автомобильных дорог и искусственных сооружений на них</t>
  </si>
  <si>
    <t xml:space="preserve">Содержание  автомобильных дорог межпоселкового значения  и искуственных сооружений на них </t>
  </si>
  <si>
    <t>Доля протяженности муниципальных автомобильных дорог межпоселкового  значения, содержание которых осуществляется круглогодично, в общей протяженности автомобильных дорог межпоселкового  значения</t>
  </si>
  <si>
    <t>Основное мероприятие 3: Обеспечение потребности населения в услугах по перевозке пассажиров транспортом общего пользования в границах муниципального района</t>
  </si>
  <si>
    <t>Задача 1 подпрограммы 2 "создание условий для развития специализированного и муниципального жилищного фонда, индивидуального жилищного строительства в целях обеспечения населения района комфортным жильем по доступным ценам и предоставление государственной поддержки молодым семьям, в соответствии с переданными полномочиями  поселениями,  в пределах полномочий, установленных законодательством Российской Федерации"</t>
  </si>
  <si>
    <t>Подпрограмма № 2: "Развитие  инфраструктуры жилищно-коммунального комплекса  Исилькульского муниципального района"</t>
  </si>
  <si>
    <t>Количество молодых семей, которым предоставлена государственная поддержка на строительство или приобретение жилья</t>
  </si>
  <si>
    <t>Основное мероприятие 2: Повышение уровня обеспеченности и качества предоставляемых гражданам жилищно-коммунальных услуг</t>
  </si>
  <si>
    <t>Организация сбора вывоза ТБО, содержание, обустройство мест (земельных участков) временного накопления ТБО,  в населенных пунктах Исилькульского муниципального района</t>
  </si>
  <si>
    <t xml:space="preserve">Организация мест для временного накопления  на территории  Исилькульского муниципального района </t>
  </si>
  <si>
    <t>Прочие услуги   в рамках эксплуатации объктов</t>
  </si>
  <si>
    <t>Количество предоставляемых услуг в год</t>
  </si>
  <si>
    <t>Эффективность реализации ОМ 4</t>
  </si>
  <si>
    <t>Организация водоснабжения</t>
  </si>
  <si>
    <t xml:space="preserve">Обеспечение бесперебойным водоснабжением </t>
  </si>
  <si>
    <t>4.1</t>
  </si>
  <si>
    <t>4.2</t>
  </si>
  <si>
    <t>Межбюджетные трансферты бюджетам поселений на выполнение полномочий по организации в границах поселения водоснабжения населения</t>
  </si>
  <si>
    <t>Количество переданных соглашений сельским  поселениям  на выполнение полномочий по организации в границах поселения водоснабжения населения в год</t>
  </si>
  <si>
    <t>Задача 3 подпрограммы 2 "Повышение уровня обеспеченности уровня жилищного фонда системами водоснабжения, водоотведения, газоснабжения, отопления,  в соответствии с переданными полномочиями  поселениями,  в пределах полномочий, установленных законодательством Российской Федерации"</t>
  </si>
  <si>
    <t>Задача 2 подпрограммы 2"Снижение уровня износа основных фондов в жилищно-коммунальном комплексе"</t>
  </si>
  <si>
    <t xml:space="preserve">Организация транспортного обслуживания  населения </t>
  </si>
  <si>
    <t xml:space="preserve">«Строительство  модульной газовой котельной по адресу: Омская область г.Исилькуль, ул.Партизанская,  132А "                             </t>
  </si>
  <si>
    <t>Основное мероприятие 1: Строительство специализированного жилищного фонда, предоставление гражданам     социальных выплат на строительство  (реконструкцию)
  индивидуального жилья и предоставления молодым семьям социальных выплат на приобретение или строительство жилья</t>
  </si>
  <si>
    <t>Эффективность реализации ОМ2</t>
  </si>
  <si>
    <t>1.3</t>
  </si>
  <si>
    <t>Предоставление молодым семьям дополнительных    
социальных выплат в размере не менее 5 процентов от    
расчетной (средней)         
стоимости жилья при рождении (усыновлении) 1   
ребенка для погашения части   
расходов на приобретение или строительство     
жилья</t>
  </si>
  <si>
    <t>количество     
молодых семей получивших    
дополнительные    
социальные выплаты 
в размере не менее
5 процентов от    
расчетной         
(средней)         
стоимости жилья при рождении      
(усыновлении) 1   
ребенка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</si>
  <si>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 </t>
  </si>
  <si>
    <t xml:space="preserve">Количество 
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 </t>
  </si>
  <si>
    <t>Содержание мест (площадок) накопление твердых коммунальных отходов</t>
  </si>
  <si>
    <t xml:space="preserve">Осуществлено содержание мест (площадок) накопление твердых коммунальных отходов </t>
  </si>
  <si>
    <t>2.3</t>
  </si>
  <si>
    <t>Основное мероприятие 3: Обеспеченность уровня жилищного фонда системами водоснабжения, водоотведения, газоснабжения, отопления</t>
  </si>
  <si>
    <t xml:space="preserve">Основное мероприятие 4: Реализация мероприятий направленных на достижение целей федерального проекта "Чистая вода"  </t>
  </si>
  <si>
    <t>3.2</t>
  </si>
  <si>
    <t>3.3</t>
  </si>
  <si>
    <t>3.4</t>
  </si>
  <si>
    <t>3.5</t>
  </si>
  <si>
    <t>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                                      в том числе:разработка проектно- сметнай документации (включая проведения инженерных изысканий)</t>
  </si>
  <si>
    <t>Степень реализации  объекта  "Строительство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области"</t>
  </si>
  <si>
    <t xml:space="preserve"> </t>
  </si>
  <si>
    <t>Доля сельских населенных пунктов в границах муниципального района Омской области, охваченных регулярным транспортным сообщением автомобильным транспортом.</t>
  </si>
  <si>
    <t>единиц</t>
  </si>
  <si>
    <r>
      <t xml:space="preserve">Эффективность реализации 1 подпрограммы   </t>
    </r>
    <r>
      <rPr>
        <sz val="9"/>
        <color theme="1"/>
        <rFont val="Times New Roman"/>
        <family val="1"/>
        <charset val="204"/>
      </rPr>
      <t xml:space="preserve"> </t>
    </r>
    <r>
      <rPr>
        <b/>
        <sz val="9"/>
        <color theme="1"/>
        <rFont val="Times New Roman"/>
        <family val="1"/>
        <charset val="204"/>
      </rPr>
      <t>составляет</t>
    </r>
  </si>
  <si>
    <r>
      <t xml:space="preserve">Эффективность реализации 2 подпрограммы   </t>
    </r>
    <r>
      <rPr>
        <sz val="9"/>
        <color theme="1"/>
        <rFont val="Times New Roman"/>
        <family val="1"/>
        <charset val="204"/>
      </rPr>
      <t xml:space="preserve"> </t>
    </r>
    <r>
      <rPr>
        <b/>
        <sz val="9"/>
        <color theme="1"/>
        <rFont val="Times New Roman"/>
        <family val="1"/>
        <charset val="204"/>
      </rPr>
      <t>составляет</t>
    </r>
  </si>
  <si>
    <r>
      <t xml:space="preserve">Эффективность реализации 3 подпрограммы   </t>
    </r>
    <r>
      <rPr>
        <sz val="9"/>
        <color theme="1"/>
        <rFont val="Times New Roman"/>
        <family val="1"/>
        <charset val="204"/>
      </rPr>
      <t xml:space="preserve"> </t>
    </r>
    <r>
      <rPr>
        <b/>
        <sz val="9"/>
        <color theme="1"/>
        <rFont val="Times New Roman"/>
        <family val="1"/>
        <charset val="204"/>
      </rPr>
      <t>составляет</t>
    </r>
  </si>
  <si>
    <t>Предоставление молодым семьям    
социальных выплат на приобретение   
или строительство жилья</t>
  </si>
  <si>
    <t xml:space="preserve">оценки эффективности реализации муниципальной программы Исилькульского муниципального района Омской области
«Обеспечение качественными услугами транспортной системы и сферы жилищно–коммунального комплекса в  Исилькульском муниципальном районе Омской области» в 2022-м году </t>
  </si>
  <si>
    <t>Приложение к отчету о достижении плановых значений ожидаемых результатов реализации муниципальной программы Исилькульского муниципального района Омской области за 2022 г.</t>
  </si>
  <si>
    <t>2.2</t>
  </si>
  <si>
    <t>2.4</t>
  </si>
  <si>
    <t>2.5</t>
  </si>
  <si>
    <t>Исполнение решения суда по ликвидации несанкционированных свалк  на территории Исилькульского муниципального района</t>
  </si>
  <si>
    <t>Создание мест (площадок) накопления твердых коммунальных отходов и (или) приобретение контейнеров (бункеров)</t>
  </si>
  <si>
    <t>Организация сбора, транспортирования и захоронения твердых коммунальных отходов, а также ликвидация объектов  размещения твердых коммунальных отходов</t>
  </si>
  <si>
    <t>Организация работ по ликвидации накопленного вреда окружающей среде на объектах накопленного вреда (несанкционированных свалок  в границах городов), в том числе выполнение проектно-изыскательских работ по ликвидации несанкционированного вреда окружающей среде на объекте накопления вреда "Свалка Северная                                     г. Исилькуля Омской области"</t>
  </si>
  <si>
    <t>2.6</t>
  </si>
  <si>
    <t>Основное мероприятие : Реализация мероприятий направленных на достижение целей федерального проекта "Чистая страна"</t>
  </si>
  <si>
    <t>Эффективность реализации ОМ 5</t>
  </si>
  <si>
    <t xml:space="preserve"> Приобретение трубной продукции теплотехнического назначения для тепловых сетей от котельной  в поселке Лесной</t>
  </si>
  <si>
    <t>Количество приобретенного технологического оборудования, трубной продукции теплотехнического назначения</t>
  </si>
  <si>
    <t>Межпоселковый водопровод и водопроводные сооружения с.Первотаровка  Исилькульского муниципального района Омской области в том числе:разработка проектно-сметной документации (включая проведения инженерных изысканий) и государственной экспертизы</t>
  </si>
  <si>
    <t xml:space="preserve">Доля выполненных работ по разработке проектно сметной документации по объекту "Межпоселковый водопровод и водопроводные сооружения д.Первотаровка  Исилькульского муниципального района Омской области" </t>
  </si>
  <si>
    <t>Степень реализации  объекта                                   "Строительство  модульной газовой котельной по адресу: Омская область г.Исилькуль, ул.Партизанская,  132А"</t>
  </si>
  <si>
    <t>Исследование дорожного движения и разработка ПОДД на автомобильные дороги муниципального значения Исилькульского МР Омской области</t>
  </si>
  <si>
    <t>Подпрограмма № 3"Обеспечение безопасности дорожного движения в Исилькульском муниципальном районе Омской области"</t>
  </si>
  <si>
    <t>Задача 2 подпрограммы 3 "Обеспечение безопасных условий дорожного движения на автомобильных дорогах муниципального района"</t>
  </si>
  <si>
    <t xml:space="preserve">Основное мероприятие 2: Организация мероприятий направленных на создание безопасности дорожного движения       </t>
  </si>
  <si>
    <t>Количество разработанных ПОДД на автомобильные дороги муниципального значения Исилькульского МР Омской области</t>
  </si>
  <si>
    <t>Исполнение решения суда</t>
  </si>
  <si>
    <t>Количество созданных мест (площадок) накопление твердых коммунальных отходов с контейнерами (бункерами)</t>
  </si>
  <si>
    <t>Количество  ликвидированных несанкционированных  объектов  размещения твердых коммунальных отходов</t>
  </si>
  <si>
    <t>Количество разработанных проектов  работ по ликвидации накопленного вреда (несанкционированных свалок в границах городов)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</si>
</sst>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;[Red]\-#,##0.00;0.00"/>
    <numFmt numFmtId="165" formatCode="#,##0.00_ ;[Red]\-#,##0.00\ "/>
    <numFmt numFmtId="166" formatCode="0.000"/>
    <numFmt numFmtId="167" formatCode="0.0"/>
    <numFmt numFmtId="168" formatCode="0.0000"/>
    <numFmt numFmtId="169" formatCode="0.000000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vertAlign val="superscript"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  <scheme val="minor"/>
    </font>
    <font>
      <sz val="9.5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12" fillId="0" borderId="0"/>
  </cellStyleXfs>
  <cellXfs count="87">
    <xf numFmtId="0" fontId="0" fillId="0" borderId="0" xfId="0"/>
    <xf numFmtId="0" fontId="0" fillId="0" borderId="0" xfId="0" applyBorder="1"/>
    <xf numFmtId="0" fontId="4" fillId="0" borderId="0" xfId="0" applyFont="1"/>
    <xf numFmtId="0" fontId="4" fillId="0" borderId="0" xfId="0" applyFont="1" applyFill="1" applyBorder="1" applyAlignment="1">
      <alignment vertical="top" wrapText="1"/>
    </xf>
    <xf numFmtId="0" fontId="10" fillId="0" borderId="0" xfId="0" applyFont="1"/>
    <xf numFmtId="0" fontId="0" fillId="2" borderId="0" xfId="0" applyFill="1"/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justify" vertical="top"/>
      <protection locked="0"/>
    </xf>
    <xf numFmtId="0" fontId="8" fillId="2" borderId="1" xfId="0" applyFont="1" applyFill="1" applyBorder="1" applyAlignment="1" applyProtection="1">
      <alignment horizontal="justify" vertical="top"/>
      <protection locked="0"/>
    </xf>
    <xf numFmtId="0" fontId="4" fillId="2" borderId="6" xfId="0" applyFont="1" applyFill="1" applyBorder="1" applyProtection="1">
      <protection locked="0"/>
    </xf>
    <xf numFmtId="0" fontId="4" fillId="2" borderId="1" xfId="0" applyFont="1" applyFill="1" applyBorder="1" applyProtection="1">
      <protection locked="0"/>
    </xf>
    <xf numFmtId="0" fontId="9" fillId="2" borderId="2" xfId="0" applyFont="1" applyFill="1" applyBorder="1" applyAlignment="1" applyProtection="1"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0" fontId="4" fillId="2" borderId="1" xfId="0" applyFont="1" applyFill="1" applyBorder="1" applyAlignment="1" applyProtection="1">
      <alignment wrapText="1"/>
      <protection locked="0"/>
    </xf>
    <xf numFmtId="0" fontId="3" fillId="2" borderId="0" xfId="0" applyFont="1" applyFill="1"/>
    <xf numFmtId="0" fontId="13" fillId="0" borderId="0" xfId="0" applyFont="1"/>
    <xf numFmtId="0" fontId="13" fillId="2" borderId="0" xfId="0" applyFont="1" applyFill="1"/>
    <xf numFmtId="0" fontId="14" fillId="2" borderId="1" xfId="0" applyFont="1" applyFill="1" applyBorder="1" applyAlignment="1" applyProtection="1">
      <alignment horizontal="center" vertical="center" wrapText="1"/>
      <protection locked="0"/>
    </xf>
    <xf numFmtId="49" fontId="4" fillId="2" borderId="6" xfId="0" applyNumberFormat="1" applyFont="1" applyFill="1" applyBorder="1" applyProtection="1">
      <protection locked="0"/>
    </xf>
    <xf numFmtId="0" fontId="4" fillId="2" borderId="6" xfId="0" applyFont="1" applyFill="1" applyBorder="1" applyProtection="1">
      <protection hidden="1"/>
    </xf>
    <xf numFmtId="4" fontId="7" fillId="2" borderId="2" xfId="2" applyNumberFormat="1" applyFont="1" applyFill="1" applyBorder="1" applyAlignment="1" applyProtection="1">
      <alignment horizontal="right"/>
      <protection hidden="1"/>
    </xf>
    <xf numFmtId="0" fontId="7" fillId="2" borderId="7" xfId="0" applyFont="1" applyFill="1" applyBorder="1" applyAlignment="1" applyProtection="1">
      <protection locked="0"/>
    </xf>
    <xf numFmtId="164" fontId="7" fillId="2" borderId="2" xfId="2" applyNumberFormat="1" applyFont="1" applyFill="1" applyBorder="1" applyAlignment="1" applyProtection="1">
      <alignment horizontal="right"/>
      <protection hidden="1"/>
    </xf>
    <xf numFmtId="165" fontId="4" fillId="2" borderId="1" xfId="0" applyNumberFormat="1" applyFont="1" applyFill="1" applyBorder="1" applyProtection="1">
      <protection locked="0"/>
    </xf>
    <xf numFmtId="2" fontId="4" fillId="2" borderId="6" xfId="0" applyNumberFormat="1" applyFont="1" applyFill="1" applyBorder="1" applyProtection="1">
      <protection hidden="1"/>
    </xf>
    <xf numFmtId="1" fontId="4" fillId="2" borderId="6" xfId="0" applyNumberFormat="1" applyFont="1" applyFill="1" applyBorder="1" applyProtection="1">
      <protection hidden="1"/>
    </xf>
    <xf numFmtId="49" fontId="4" fillId="2" borderId="1" xfId="0" applyNumberFormat="1" applyFont="1" applyFill="1" applyBorder="1" applyProtection="1">
      <protection locked="0"/>
    </xf>
    <xf numFmtId="1" fontId="4" fillId="2" borderId="1" xfId="0" applyNumberFormat="1" applyFont="1" applyFill="1" applyBorder="1" applyProtection="1">
      <protection hidden="1"/>
    </xf>
    <xf numFmtId="164" fontId="4" fillId="2" borderId="1" xfId="0" applyNumberFormat="1" applyFont="1" applyFill="1" applyBorder="1" applyProtection="1">
      <protection locked="0"/>
    </xf>
    <xf numFmtId="0" fontId="7" fillId="2" borderId="1" xfId="0" applyFont="1" applyFill="1" applyBorder="1" applyProtection="1">
      <protection locked="0"/>
    </xf>
    <xf numFmtId="2" fontId="4" fillId="2" borderId="1" xfId="0" applyNumberFormat="1" applyFont="1" applyFill="1" applyBorder="1" applyProtection="1">
      <protection hidden="1"/>
    </xf>
    <xf numFmtId="0" fontId="4" fillId="2" borderId="1" xfId="0" applyFont="1" applyFill="1" applyBorder="1" applyProtection="1">
      <protection hidden="1"/>
    </xf>
    <xf numFmtId="165" fontId="7" fillId="2" borderId="1" xfId="0" applyNumberFormat="1" applyFont="1" applyFill="1" applyBorder="1" applyProtection="1">
      <protection locked="0"/>
    </xf>
    <xf numFmtId="4" fontId="4" fillId="2" borderId="1" xfId="0" applyNumberFormat="1" applyFont="1" applyFill="1" applyBorder="1" applyProtection="1">
      <protection locked="0"/>
    </xf>
    <xf numFmtId="4" fontId="7" fillId="2" borderId="1" xfId="0" applyNumberFormat="1" applyFont="1" applyFill="1" applyBorder="1" applyProtection="1">
      <protection locked="0"/>
    </xf>
    <xf numFmtId="4" fontId="4" fillId="2" borderId="1" xfId="0" applyNumberFormat="1" applyFont="1" applyFill="1" applyBorder="1"/>
    <xf numFmtId="4" fontId="7" fillId="2" borderId="1" xfId="0" applyNumberFormat="1" applyFont="1" applyFill="1" applyBorder="1"/>
    <xf numFmtId="4" fontId="4" fillId="2" borderId="0" xfId="0" applyNumberFormat="1" applyFont="1" applyFill="1"/>
    <xf numFmtId="2" fontId="7" fillId="2" borderId="1" xfId="0" applyNumberFormat="1" applyFont="1" applyFill="1" applyBorder="1" applyProtection="1">
      <protection locked="0"/>
    </xf>
    <xf numFmtId="4" fontId="7" fillId="2" borderId="0" xfId="0" applyNumberFormat="1" applyFont="1" applyFill="1"/>
    <xf numFmtId="0" fontId="9" fillId="2" borderId="3" xfId="0" applyFont="1" applyFill="1" applyBorder="1" applyAlignment="1" applyProtection="1">
      <protection locked="0"/>
    </xf>
    <xf numFmtId="2" fontId="9" fillId="2" borderId="1" xfId="0" applyNumberFormat="1" applyFont="1" applyFill="1" applyBorder="1" applyAlignment="1" applyProtection="1">
      <protection hidden="1"/>
    </xf>
    <xf numFmtId="4" fontId="4" fillId="0" borderId="0" xfId="0" applyNumberFormat="1" applyFont="1"/>
    <xf numFmtId="0" fontId="15" fillId="2" borderId="1" xfId="0" applyFont="1" applyFill="1" applyBorder="1" applyProtection="1">
      <protection locked="0"/>
    </xf>
    <xf numFmtId="165" fontId="15" fillId="2" borderId="1" xfId="0" applyNumberFormat="1" applyFont="1" applyFill="1" applyBorder="1" applyProtection="1">
      <protection locked="0"/>
    </xf>
    <xf numFmtId="4" fontId="15" fillId="2" borderId="1" xfId="0" applyNumberFormat="1" applyFont="1" applyFill="1" applyBorder="1" applyProtection="1">
      <protection locked="0"/>
    </xf>
    <xf numFmtId="166" fontId="4" fillId="2" borderId="6" xfId="0" applyNumberFormat="1" applyFont="1" applyFill="1" applyBorder="1" applyProtection="1">
      <protection hidden="1"/>
    </xf>
    <xf numFmtId="167" fontId="4" fillId="2" borderId="1" xfId="0" applyNumberFormat="1" applyFont="1" applyFill="1" applyBorder="1" applyProtection="1">
      <protection hidden="1"/>
    </xf>
    <xf numFmtId="0" fontId="9" fillId="2" borderId="2" xfId="0" applyFont="1" applyFill="1" applyBorder="1" applyAlignment="1" applyProtection="1">
      <alignment horizontal="right"/>
      <protection locked="0"/>
    </xf>
    <xf numFmtId="0" fontId="9" fillId="2" borderId="4" xfId="0" applyFont="1" applyFill="1" applyBorder="1" applyAlignment="1" applyProtection="1">
      <alignment horizontal="right"/>
      <protection locked="0"/>
    </xf>
    <xf numFmtId="0" fontId="4" fillId="2" borderId="2" xfId="0" applyFont="1" applyFill="1" applyBorder="1" applyAlignment="1" applyProtection="1">
      <alignment horizontal="left" vertical="top" wrapText="1"/>
      <protection locked="0"/>
    </xf>
    <xf numFmtId="0" fontId="4" fillId="2" borderId="3" xfId="0" applyFont="1" applyFill="1" applyBorder="1" applyAlignment="1" applyProtection="1">
      <alignment horizontal="left" vertical="top" wrapText="1"/>
      <protection locked="0"/>
    </xf>
    <xf numFmtId="0" fontId="4" fillId="2" borderId="4" xfId="0" applyFont="1" applyFill="1" applyBorder="1" applyAlignment="1" applyProtection="1">
      <alignment horizontal="left" vertical="top" wrapText="1"/>
      <protection locked="0"/>
    </xf>
    <xf numFmtId="0" fontId="4" fillId="2" borderId="3" xfId="0" applyFont="1" applyFill="1" applyBorder="1" applyAlignment="1" applyProtection="1">
      <alignment horizontal="left" vertical="top"/>
      <protection locked="0"/>
    </xf>
    <xf numFmtId="0" fontId="4" fillId="2" borderId="4" xfId="0" applyFont="1" applyFill="1" applyBorder="1" applyAlignment="1" applyProtection="1">
      <alignment horizontal="left" vertical="top"/>
      <protection locked="0"/>
    </xf>
    <xf numFmtId="0" fontId="11" fillId="2" borderId="1" xfId="1" applyFont="1" applyFill="1" applyBorder="1" applyAlignment="1" applyProtection="1">
      <alignment horizontal="right"/>
      <protection locked="0"/>
    </xf>
    <xf numFmtId="0" fontId="4" fillId="2" borderId="2" xfId="0" applyFont="1" applyFill="1" applyBorder="1" applyAlignment="1" applyProtection="1">
      <alignment horizontal="left"/>
      <protection locked="0"/>
    </xf>
    <xf numFmtId="0" fontId="4" fillId="2" borderId="3" xfId="0" applyFont="1" applyFill="1" applyBorder="1" applyAlignment="1" applyProtection="1">
      <alignment horizontal="left"/>
      <protection locked="0"/>
    </xf>
    <xf numFmtId="0" fontId="4" fillId="2" borderId="4" xfId="0" applyFont="1" applyFill="1" applyBorder="1" applyAlignment="1" applyProtection="1">
      <alignment horizontal="left"/>
      <protection locked="0"/>
    </xf>
    <xf numFmtId="0" fontId="9" fillId="2" borderId="1" xfId="0" applyFont="1" applyFill="1" applyBorder="1" applyAlignment="1" applyProtection="1">
      <alignment horizontal="right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4" xfId="0" applyFont="1" applyFill="1" applyBorder="1" applyAlignment="1" applyProtection="1">
      <alignment horizontal="left" vertical="center" wrapText="1"/>
      <protection locked="0"/>
    </xf>
    <xf numFmtId="0" fontId="9" fillId="2" borderId="3" xfId="0" applyFont="1" applyFill="1" applyBorder="1" applyAlignment="1" applyProtection="1">
      <alignment horizontal="right"/>
      <protection locked="0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5" xfId="0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justify" vertical="center" wrapText="1"/>
      <protection locked="0"/>
    </xf>
    <xf numFmtId="0" fontId="4" fillId="2" borderId="1" xfId="0" applyFont="1" applyFill="1" applyBorder="1" applyAlignment="1" applyProtection="1">
      <alignment horizontal="left" vertical="center" wrapText="1" indent="3"/>
      <protection locked="0"/>
    </xf>
    <xf numFmtId="0" fontId="4" fillId="2" borderId="1" xfId="0" applyFont="1" applyFill="1" applyBorder="1" applyAlignment="1" applyProtection="1">
      <alignment vertical="center" wrapText="1"/>
      <protection locked="0"/>
    </xf>
    <xf numFmtId="0" fontId="7" fillId="2" borderId="1" xfId="0" applyFont="1" applyFill="1" applyBorder="1" applyAlignment="1" applyProtection="1">
      <alignment vertical="center" wrapText="1"/>
      <protection locked="0"/>
    </xf>
    <xf numFmtId="0" fontId="4" fillId="2" borderId="0" xfId="0" applyFont="1" applyFill="1" applyAlignment="1">
      <alignment horizontal="right" wrapText="1"/>
    </xf>
    <xf numFmtId="0" fontId="0" fillId="0" borderId="0" xfId="0" applyAlignment="1">
      <alignment wrapText="1"/>
    </xf>
    <xf numFmtId="0" fontId="11" fillId="2" borderId="2" xfId="1" applyFont="1" applyFill="1" applyBorder="1" applyAlignment="1" applyProtection="1">
      <alignment horizontal="right" vertical="top"/>
      <protection locked="0"/>
    </xf>
    <xf numFmtId="0" fontId="11" fillId="2" borderId="4" xfId="1" applyFont="1" applyFill="1" applyBorder="1" applyAlignment="1" applyProtection="1">
      <alignment horizontal="right" vertical="top"/>
      <protection locked="0"/>
    </xf>
    <xf numFmtId="0" fontId="2" fillId="2" borderId="1" xfId="0" applyFont="1" applyFill="1" applyBorder="1" applyAlignment="1" applyProtection="1">
      <alignment horizontal="left" vertical="top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left"/>
      <protection locked="0"/>
    </xf>
    <xf numFmtId="0" fontId="2" fillId="2" borderId="3" xfId="0" applyFont="1" applyFill="1" applyBorder="1" applyAlignment="1" applyProtection="1">
      <alignment horizontal="left"/>
      <protection locked="0"/>
    </xf>
    <xf numFmtId="0" fontId="2" fillId="2" borderId="4" xfId="0" applyFont="1" applyFill="1" applyBorder="1" applyAlignment="1" applyProtection="1">
      <alignment horizontal="left"/>
      <protection locked="0"/>
    </xf>
    <xf numFmtId="0" fontId="7" fillId="2" borderId="2" xfId="0" applyFont="1" applyFill="1" applyBorder="1" applyAlignment="1" applyProtection="1">
      <alignment horizontal="left" vertical="top"/>
      <protection locked="0"/>
    </xf>
    <xf numFmtId="0" fontId="7" fillId="2" borderId="3" xfId="0" applyFont="1" applyFill="1" applyBorder="1" applyAlignment="1" applyProtection="1">
      <alignment horizontal="left" vertical="top"/>
      <protection locked="0"/>
    </xf>
    <xf numFmtId="0" fontId="7" fillId="2" borderId="4" xfId="0" applyFont="1" applyFill="1" applyBorder="1" applyAlignment="1" applyProtection="1">
      <alignment horizontal="left" vertical="top"/>
      <protection locked="0"/>
    </xf>
    <xf numFmtId="0" fontId="2" fillId="2" borderId="0" xfId="0" applyFont="1" applyFill="1" applyAlignment="1">
      <alignment horizontal="center" wrapText="1"/>
    </xf>
    <xf numFmtId="168" fontId="4" fillId="2" borderId="6" xfId="0" applyNumberFormat="1" applyFont="1" applyFill="1" applyBorder="1" applyProtection="1">
      <protection hidden="1"/>
    </xf>
    <xf numFmtId="169" fontId="4" fillId="2" borderId="6" xfId="0" applyNumberFormat="1" applyFont="1" applyFill="1" applyBorder="1" applyProtection="1">
      <protection hidden="1"/>
    </xf>
  </cellXfs>
  <cellStyles count="3">
    <cellStyle name="Обычный" xfId="0" builtinId="0"/>
    <cellStyle name="Обычный 2" xfId="2"/>
    <cellStyle name="Обычный_Расчет индикаторов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3"/>
  <sheetViews>
    <sheetView tabSelected="1" view="pageBreakPreview" zoomScaleNormal="100" zoomScaleSheetLayoutView="100" workbookViewId="0">
      <selection activeCell="C3" sqref="C3:M3"/>
    </sheetView>
  </sheetViews>
  <sheetFormatPr defaultRowHeight="15" x14ac:dyDescent="0.25"/>
  <cols>
    <col min="1" max="1" width="3.85546875" customWidth="1"/>
    <col min="2" max="2" width="30.140625" customWidth="1"/>
    <col min="3" max="3" width="30.85546875" customWidth="1"/>
    <col min="4" max="4" width="6" customWidth="1"/>
    <col min="5" max="5" width="5.5703125" customWidth="1"/>
    <col min="6" max="6" width="4.42578125" customWidth="1"/>
    <col min="7" max="7" width="7.7109375" customWidth="1"/>
    <col min="8" max="8" width="14.5703125" customWidth="1"/>
    <col min="9" max="9" width="12.5703125" style="15" customWidth="1"/>
    <col min="10" max="10" width="11.5703125" style="15" customWidth="1"/>
    <col min="11" max="11" width="10" customWidth="1"/>
    <col min="12" max="12" width="9.28515625" customWidth="1"/>
    <col min="13" max="13" width="6.85546875" customWidth="1"/>
    <col min="14" max="14" width="14.7109375" customWidth="1"/>
  </cols>
  <sheetData>
    <row r="1" spans="1:28" ht="39" customHeight="1" x14ac:dyDescent="0.25">
      <c r="A1" s="5"/>
      <c r="B1" s="5"/>
      <c r="C1" s="5"/>
      <c r="D1" s="5"/>
      <c r="E1" s="5"/>
      <c r="F1" s="5"/>
      <c r="G1" s="5"/>
      <c r="H1" s="5"/>
      <c r="I1" s="16"/>
      <c r="J1" s="72" t="s">
        <v>79</v>
      </c>
      <c r="K1" s="73"/>
      <c r="L1" s="73"/>
      <c r="M1" s="73"/>
      <c r="N1" s="73"/>
    </row>
    <row r="2" spans="1:28" ht="12" customHeight="1" x14ac:dyDescent="0.25">
      <c r="A2" s="5"/>
      <c r="B2" s="5"/>
      <c r="C2" s="64" t="s">
        <v>7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5"/>
    </row>
    <row r="3" spans="1:28" ht="38.25" customHeight="1" x14ac:dyDescent="0.25">
      <c r="A3" s="5"/>
      <c r="B3" s="5"/>
      <c r="C3" s="84" t="s">
        <v>78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5"/>
    </row>
    <row r="4" spans="1:28" ht="13.5" customHeight="1" x14ac:dyDescent="0.25">
      <c r="A4" s="5"/>
      <c r="B4" s="65" t="s">
        <v>8</v>
      </c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5"/>
    </row>
    <row r="5" spans="1:28" ht="39" customHeight="1" x14ac:dyDescent="0.25">
      <c r="A5" s="68" t="s">
        <v>15</v>
      </c>
      <c r="B5" s="67" t="s">
        <v>0</v>
      </c>
      <c r="C5" s="67" t="s">
        <v>10</v>
      </c>
      <c r="D5" s="67"/>
      <c r="E5" s="67"/>
      <c r="F5" s="67"/>
      <c r="G5" s="67" t="s">
        <v>12</v>
      </c>
      <c r="H5" s="67" t="s">
        <v>1</v>
      </c>
      <c r="I5" s="67"/>
      <c r="J5" s="67"/>
      <c r="K5" s="67"/>
      <c r="L5" s="67" t="s">
        <v>13</v>
      </c>
      <c r="M5" s="67" t="s">
        <v>14</v>
      </c>
      <c r="N5" s="67" t="s">
        <v>19</v>
      </c>
    </row>
    <row r="6" spans="1:28" ht="15.75" customHeight="1" x14ac:dyDescent="0.25">
      <c r="A6" s="68"/>
      <c r="B6" s="67"/>
      <c r="C6" s="68" t="s">
        <v>16</v>
      </c>
      <c r="D6" s="67" t="s">
        <v>2</v>
      </c>
      <c r="E6" s="69" t="s">
        <v>3</v>
      </c>
      <c r="F6" s="69"/>
      <c r="G6" s="67"/>
      <c r="H6" s="67"/>
      <c r="I6" s="67"/>
      <c r="J6" s="67"/>
      <c r="K6" s="67"/>
      <c r="L6" s="67"/>
      <c r="M6" s="67"/>
      <c r="N6" s="67"/>
    </row>
    <row r="7" spans="1:28" ht="22.5" customHeight="1" x14ac:dyDescent="0.25">
      <c r="A7" s="68"/>
      <c r="B7" s="67"/>
      <c r="C7" s="68"/>
      <c r="D7" s="67"/>
      <c r="E7" s="67" t="s">
        <v>4</v>
      </c>
      <c r="F7" s="67" t="s">
        <v>5</v>
      </c>
      <c r="G7" s="67"/>
      <c r="H7" s="70" t="s">
        <v>4</v>
      </c>
      <c r="I7" s="77" t="s">
        <v>9</v>
      </c>
      <c r="J7" s="71" t="s">
        <v>6</v>
      </c>
      <c r="K7" s="68" t="s">
        <v>11</v>
      </c>
      <c r="L7" s="67"/>
      <c r="M7" s="67"/>
      <c r="N7" s="67"/>
    </row>
    <row r="8" spans="1:28" ht="56.25" customHeight="1" x14ac:dyDescent="0.25">
      <c r="A8" s="68"/>
      <c r="B8" s="67"/>
      <c r="C8" s="68"/>
      <c r="D8" s="67"/>
      <c r="E8" s="67"/>
      <c r="F8" s="67"/>
      <c r="G8" s="67"/>
      <c r="H8" s="70"/>
      <c r="I8" s="77"/>
      <c r="J8" s="71"/>
      <c r="K8" s="68"/>
      <c r="L8" s="67"/>
      <c r="M8" s="67"/>
      <c r="N8" s="67"/>
    </row>
    <row r="9" spans="1:28" ht="13.5" customHeight="1" x14ac:dyDescent="0.25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17">
        <v>9</v>
      </c>
      <c r="J9" s="17">
        <v>10</v>
      </c>
      <c r="K9" s="6">
        <v>11</v>
      </c>
      <c r="L9" s="6">
        <v>12</v>
      </c>
      <c r="M9" s="6">
        <v>13</v>
      </c>
      <c r="N9" s="6">
        <v>14</v>
      </c>
    </row>
    <row r="10" spans="1:28" x14ac:dyDescent="0.25">
      <c r="A10" s="66" t="s">
        <v>28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28" x14ac:dyDescent="0.25">
      <c r="A11" s="76" t="s">
        <v>29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28" s="1" customFormat="1" ht="14.25" customHeight="1" x14ac:dyDescent="0.25">
      <c r="A12" s="78" t="s">
        <v>30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80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spans="1:28" ht="70.5" customHeight="1" x14ac:dyDescent="0.25">
      <c r="A13" s="18" t="s">
        <v>17</v>
      </c>
      <c r="B13" s="7" t="s">
        <v>31</v>
      </c>
      <c r="C13" s="8" t="s">
        <v>32</v>
      </c>
      <c r="D13" s="9" t="s">
        <v>27</v>
      </c>
      <c r="E13" s="9">
        <v>100</v>
      </c>
      <c r="F13" s="9">
        <v>100</v>
      </c>
      <c r="G13" s="19">
        <f>IF(E13&gt;F13,F13/E13,1)</f>
        <v>1</v>
      </c>
      <c r="H13" s="20">
        <v>1983296.4</v>
      </c>
      <c r="I13" s="21">
        <v>0</v>
      </c>
      <c r="J13" s="22">
        <v>1816927.71</v>
      </c>
      <c r="K13" s="23">
        <v>0</v>
      </c>
      <c r="L13" s="24">
        <f>(J13-I13+K13)/(H13-I13)</f>
        <v>0.9161150647981815</v>
      </c>
      <c r="M13" s="25">
        <f>SUM(G13/L13)</f>
        <v>1.0915659379755951</v>
      </c>
      <c r="N13" s="19">
        <f>SUM(G13*100)</f>
        <v>100</v>
      </c>
    </row>
    <row r="14" spans="1:28" ht="13.5" customHeight="1" x14ac:dyDescent="0.25">
      <c r="A14" s="11"/>
      <c r="B14" s="63" t="s">
        <v>22</v>
      </c>
      <c r="C14" s="49"/>
      <c r="D14" s="30">
        <f>AVERAGE(N13:N13)</f>
        <v>100</v>
      </c>
      <c r="E14" s="10"/>
      <c r="F14" s="10"/>
      <c r="G14" s="10"/>
      <c r="H14" s="10"/>
      <c r="I14" s="29"/>
      <c r="J14" s="29"/>
      <c r="K14" s="10"/>
      <c r="L14" s="10"/>
      <c r="M14" s="10"/>
      <c r="N14" s="10"/>
    </row>
    <row r="15" spans="1:28" ht="13.5" customHeight="1" x14ac:dyDescent="0.25">
      <c r="A15" s="81" t="s">
        <v>33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3"/>
    </row>
    <row r="16" spans="1:28" ht="60" x14ac:dyDescent="0.25">
      <c r="A16" s="26" t="s">
        <v>23</v>
      </c>
      <c r="B16" s="7" t="s">
        <v>51</v>
      </c>
      <c r="C16" s="8" t="s">
        <v>72</v>
      </c>
      <c r="D16" s="10" t="s">
        <v>27</v>
      </c>
      <c r="E16" s="10">
        <v>100</v>
      </c>
      <c r="F16" s="10">
        <v>100</v>
      </c>
      <c r="G16" s="31">
        <f>IF(E16&gt;F16,F16/E16,1)</f>
        <v>1</v>
      </c>
      <c r="H16" s="28">
        <v>8783515.7799999993</v>
      </c>
      <c r="I16" s="32">
        <v>0</v>
      </c>
      <c r="J16" s="42">
        <v>8683960.3900000006</v>
      </c>
      <c r="K16" s="23">
        <v>0</v>
      </c>
      <c r="L16" s="24">
        <f>(J16-I16+K16)/(H16-I16)</f>
        <v>0.98866565592940747</v>
      </c>
      <c r="M16" s="27">
        <f>SUM(G16/L16)</f>
        <v>1.0114642842123787</v>
      </c>
      <c r="N16" s="31">
        <f>SUM(G16*100)</f>
        <v>100</v>
      </c>
    </row>
    <row r="17" spans="1:15" ht="13.5" customHeight="1" x14ac:dyDescent="0.25">
      <c r="A17" s="26"/>
      <c r="B17" s="74" t="s">
        <v>54</v>
      </c>
      <c r="C17" s="75"/>
      <c r="D17" s="31">
        <f>AVERAGE(N16:N16)</f>
        <v>100</v>
      </c>
      <c r="E17" s="10"/>
      <c r="F17" s="10"/>
      <c r="G17" s="10"/>
      <c r="H17" s="10"/>
      <c r="I17" s="29"/>
      <c r="J17" s="29"/>
      <c r="K17" s="10"/>
      <c r="L17" s="10"/>
      <c r="M17" s="10"/>
      <c r="N17" s="10"/>
    </row>
    <row r="18" spans="1:15" ht="14.25" customHeight="1" x14ac:dyDescent="0.25">
      <c r="A18" s="26"/>
      <c r="B18" s="59" t="s">
        <v>74</v>
      </c>
      <c r="C18" s="59"/>
      <c r="D18" s="30">
        <f>(D17+D14)/2</f>
        <v>100</v>
      </c>
      <c r="E18" s="10"/>
      <c r="F18" s="10"/>
      <c r="G18" s="10"/>
      <c r="H18" s="10"/>
      <c r="I18" s="29"/>
      <c r="J18" s="29"/>
      <c r="K18" s="23">
        <f>K13+K16</f>
        <v>0</v>
      </c>
      <c r="L18" s="10"/>
      <c r="M18" s="10"/>
      <c r="N18" s="10"/>
      <c r="O18" s="4"/>
    </row>
    <row r="19" spans="1:15" ht="13.5" customHeight="1" x14ac:dyDescent="0.25">
      <c r="A19" s="50" t="s">
        <v>35</v>
      </c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2"/>
      <c r="O19" s="4"/>
    </row>
    <row r="20" spans="1:15" ht="25.5" customHeight="1" x14ac:dyDescent="0.25">
      <c r="A20" s="50" t="s">
        <v>34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2"/>
      <c r="O20" s="4"/>
    </row>
    <row r="21" spans="1:15" ht="27" customHeight="1" x14ac:dyDescent="0.25">
      <c r="A21" s="50" t="s">
        <v>53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4"/>
      <c r="O21" s="4"/>
    </row>
    <row r="22" spans="1:15" ht="48" customHeight="1" x14ac:dyDescent="0.25">
      <c r="A22" s="26" t="s">
        <v>17</v>
      </c>
      <c r="B22" s="12" t="s">
        <v>77</v>
      </c>
      <c r="C22" s="12" t="s">
        <v>36</v>
      </c>
      <c r="D22" s="10" t="s">
        <v>73</v>
      </c>
      <c r="E22" s="10">
        <v>12</v>
      </c>
      <c r="F22" s="10">
        <v>12</v>
      </c>
      <c r="G22" s="19">
        <f>IF(E22&gt;F22,F22/E22,1)</f>
        <v>1</v>
      </c>
      <c r="H22" s="33">
        <v>12399929.039999999</v>
      </c>
      <c r="I22" s="29">
        <v>0</v>
      </c>
      <c r="J22" s="34">
        <v>12382457.51</v>
      </c>
      <c r="K22" s="23">
        <v>0</v>
      </c>
      <c r="L22" s="46">
        <f>(J22-I22+K22)/(H22-I22)</f>
        <v>0.9985909975820314</v>
      </c>
      <c r="M22" s="27">
        <f>SUM(G22/L22)</f>
        <v>1.0014109905070048</v>
      </c>
      <c r="N22" s="31">
        <f>SUM(G22*100)</f>
        <v>100</v>
      </c>
      <c r="O22" s="4"/>
    </row>
    <row r="23" spans="1:15" ht="135" customHeight="1" x14ac:dyDescent="0.25">
      <c r="A23" s="26" t="s">
        <v>18</v>
      </c>
      <c r="B23" s="13" t="s">
        <v>56</v>
      </c>
      <c r="C23" s="12" t="s">
        <v>57</v>
      </c>
      <c r="D23" s="10" t="s">
        <v>73</v>
      </c>
      <c r="E23" s="10">
        <v>1</v>
      </c>
      <c r="F23" s="10">
        <v>1</v>
      </c>
      <c r="G23" s="19">
        <f>IF(E23&gt;F23,F23/E23,1)</f>
        <v>1</v>
      </c>
      <c r="H23" s="33">
        <v>119580.3</v>
      </c>
      <c r="I23" s="29">
        <v>0</v>
      </c>
      <c r="J23" s="34">
        <v>119580.3</v>
      </c>
      <c r="K23" s="23">
        <f t="shared" ref="K23:K24" si="0">H23-J23</f>
        <v>0</v>
      </c>
      <c r="L23" s="24">
        <f>(J23-I23+K23)/(H23-I23)</f>
        <v>1</v>
      </c>
      <c r="M23" s="31">
        <f>SUM(G23/L23)</f>
        <v>1</v>
      </c>
      <c r="N23" s="31">
        <f>SUM(G23*100)</f>
        <v>100</v>
      </c>
      <c r="O23" s="4"/>
    </row>
    <row r="24" spans="1:15" ht="113.25" customHeight="1" x14ac:dyDescent="0.25">
      <c r="A24" s="26" t="s">
        <v>55</v>
      </c>
      <c r="B24" s="13" t="s">
        <v>58</v>
      </c>
      <c r="C24" s="12" t="s">
        <v>59</v>
      </c>
      <c r="D24" s="10" t="s">
        <v>73</v>
      </c>
      <c r="E24" s="10">
        <v>1</v>
      </c>
      <c r="F24" s="10">
        <v>1</v>
      </c>
      <c r="G24" s="19">
        <f>IF(E24&gt;F24,F24/E24,1)</f>
        <v>1</v>
      </c>
      <c r="H24" s="33">
        <v>1400000</v>
      </c>
      <c r="I24" s="29">
        <v>0</v>
      </c>
      <c r="J24" s="34">
        <v>1400000</v>
      </c>
      <c r="K24" s="23">
        <f t="shared" si="0"/>
        <v>0</v>
      </c>
      <c r="L24" s="24">
        <f t="shared" ref="L24" si="1">(J24-I24+K24)/(H24-I24)</f>
        <v>1</v>
      </c>
      <c r="M24" s="31">
        <f>SUM(G24/L24)</f>
        <v>1</v>
      </c>
      <c r="N24" s="31">
        <f>SUM(G24*100)</f>
        <v>100</v>
      </c>
      <c r="O24" s="4"/>
    </row>
    <row r="25" spans="1:15" x14ac:dyDescent="0.25">
      <c r="A25" s="10"/>
      <c r="B25" s="55" t="s">
        <v>25</v>
      </c>
      <c r="C25" s="55"/>
      <c r="D25" s="31">
        <f>AVERAGE(N22:N24)</f>
        <v>100</v>
      </c>
      <c r="E25" s="10"/>
      <c r="F25" s="10"/>
      <c r="G25" s="10"/>
      <c r="H25" s="10"/>
      <c r="I25" s="29"/>
      <c r="J25" s="29"/>
      <c r="K25" s="23">
        <f>K22+K23+K24</f>
        <v>0</v>
      </c>
      <c r="L25" s="10"/>
      <c r="M25" s="10"/>
      <c r="N25" s="10"/>
      <c r="O25" s="4"/>
    </row>
    <row r="26" spans="1:15" ht="15.75" customHeight="1" x14ac:dyDescent="0.25">
      <c r="A26" s="50" t="s">
        <v>50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2"/>
      <c r="O26" s="4"/>
    </row>
    <row r="27" spans="1:15" ht="15.75" customHeight="1" x14ac:dyDescent="0.25">
      <c r="A27" s="56" t="s">
        <v>37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8"/>
      <c r="O27" s="4"/>
    </row>
    <row r="28" spans="1:15" ht="75.75" customHeight="1" x14ac:dyDescent="0.25">
      <c r="A28" s="26" t="s">
        <v>20</v>
      </c>
      <c r="B28" s="13" t="s">
        <v>38</v>
      </c>
      <c r="C28" s="12" t="s">
        <v>39</v>
      </c>
      <c r="D28" s="10" t="s">
        <v>73</v>
      </c>
      <c r="E28" s="10">
        <v>1</v>
      </c>
      <c r="F28" s="10">
        <v>1</v>
      </c>
      <c r="G28" s="31">
        <f>IF(E28&gt;F28,F28/E28,1)</f>
        <v>1</v>
      </c>
      <c r="H28" s="33">
        <v>2254467.5699999998</v>
      </c>
      <c r="I28" s="29">
        <v>0</v>
      </c>
      <c r="J28" s="33">
        <v>2254467.5699999998</v>
      </c>
      <c r="K28" s="23">
        <f t="shared" ref="K28:K31" si="2">H28-J28</f>
        <v>0</v>
      </c>
      <c r="L28" s="24">
        <f t="shared" ref="L28:L32" si="3">(J28-I28+K28)/(H28-I28)</f>
        <v>1</v>
      </c>
      <c r="M28" s="31">
        <f>SUM(G28/L28)</f>
        <v>1</v>
      </c>
      <c r="N28" s="31">
        <f>SUM(G28*100)</f>
        <v>100</v>
      </c>
      <c r="O28" s="4"/>
    </row>
    <row r="29" spans="1:15" ht="48.75" x14ac:dyDescent="0.25">
      <c r="A29" s="26" t="s">
        <v>80</v>
      </c>
      <c r="B29" s="13" t="s">
        <v>83</v>
      </c>
      <c r="C29" s="12" t="s">
        <v>100</v>
      </c>
      <c r="D29" s="10" t="s">
        <v>73</v>
      </c>
      <c r="E29" s="10">
        <v>1</v>
      </c>
      <c r="F29" s="10">
        <v>1</v>
      </c>
      <c r="G29" s="31">
        <f>IF(E29&gt;F29,F29/E29,1)</f>
        <v>1</v>
      </c>
      <c r="H29" s="35">
        <v>100000</v>
      </c>
      <c r="I29" s="29">
        <v>0</v>
      </c>
      <c r="J29" s="35">
        <v>100000</v>
      </c>
      <c r="K29" s="23">
        <f t="shared" si="2"/>
        <v>0</v>
      </c>
      <c r="L29" s="24">
        <f t="shared" si="3"/>
        <v>1</v>
      </c>
      <c r="M29" s="31">
        <f>SUM(G29/L29)</f>
        <v>1</v>
      </c>
      <c r="N29" s="31">
        <f>SUM(G29*100)</f>
        <v>100</v>
      </c>
      <c r="O29" s="4"/>
    </row>
    <row r="30" spans="1:15" ht="36.75" x14ac:dyDescent="0.25">
      <c r="A30" s="26" t="s">
        <v>62</v>
      </c>
      <c r="B30" s="13" t="s">
        <v>60</v>
      </c>
      <c r="C30" s="12" t="s">
        <v>61</v>
      </c>
      <c r="D30" s="10" t="s">
        <v>73</v>
      </c>
      <c r="E30" s="10">
        <v>115</v>
      </c>
      <c r="F30" s="10">
        <v>115</v>
      </c>
      <c r="G30" s="31">
        <f>IF(E30&gt;F30,F30/E30,1)</f>
        <v>1</v>
      </c>
      <c r="H30" s="35">
        <v>1043549.15</v>
      </c>
      <c r="I30" s="29">
        <v>0</v>
      </c>
      <c r="J30" s="35">
        <v>1043549.15</v>
      </c>
      <c r="K30" s="23">
        <f t="shared" si="2"/>
        <v>0</v>
      </c>
      <c r="L30" s="24">
        <f t="shared" si="3"/>
        <v>1</v>
      </c>
      <c r="M30" s="31">
        <f>SUM(G30/L30)</f>
        <v>1</v>
      </c>
      <c r="N30" s="31">
        <f>SUM(G30*100)</f>
        <v>100</v>
      </c>
      <c r="O30" s="4"/>
    </row>
    <row r="31" spans="1:15" ht="48.75" x14ac:dyDescent="0.25">
      <c r="A31" s="26" t="s">
        <v>81</v>
      </c>
      <c r="B31" s="13" t="s">
        <v>84</v>
      </c>
      <c r="C31" s="12" t="s">
        <v>101</v>
      </c>
      <c r="D31" s="10" t="s">
        <v>73</v>
      </c>
      <c r="E31" s="10">
        <v>3</v>
      </c>
      <c r="F31" s="10">
        <v>3</v>
      </c>
      <c r="G31" s="31">
        <f>IF(E31&gt;F31,F31/E31,1)</f>
        <v>1</v>
      </c>
      <c r="H31" s="35">
        <v>416355.6</v>
      </c>
      <c r="I31" s="29">
        <v>0</v>
      </c>
      <c r="J31" s="35">
        <v>416355.6</v>
      </c>
      <c r="K31" s="23">
        <f t="shared" si="2"/>
        <v>0</v>
      </c>
      <c r="L31" s="24">
        <f t="shared" si="3"/>
        <v>1</v>
      </c>
      <c r="M31" s="31">
        <f>SUM(G31/L31)</f>
        <v>1</v>
      </c>
      <c r="N31" s="31">
        <f>SUM(G31*100)</f>
        <v>100</v>
      </c>
      <c r="O31" s="4"/>
    </row>
    <row r="32" spans="1:15" ht="72.75" x14ac:dyDescent="0.25">
      <c r="A32" s="26" t="s">
        <v>82</v>
      </c>
      <c r="B32" s="13" t="s">
        <v>85</v>
      </c>
      <c r="C32" s="12" t="s">
        <v>102</v>
      </c>
      <c r="D32" s="10" t="s">
        <v>73</v>
      </c>
      <c r="E32" s="10">
        <v>3</v>
      </c>
      <c r="F32" s="10">
        <v>3</v>
      </c>
      <c r="G32" s="31">
        <f>IF(E32&gt;F32,F32/E32,1)</f>
        <v>1</v>
      </c>
      <c r="H32" s="35">
        <v>46391154.799999997</v>
      </c>
      <c r="I32" s="29">
        <v>0</v>
      </c>
      <c r="J32" s="35">
        <v>46369649.200000003</v>
      </c>
      <c r="K32" s="23">
        <v>0</v>
      </c>
      <c r="L32" s="85">
        <f t="shared" si="3"/>
        <v>0.99953642887113481</v>
      </c>
      <c r="M32" s="27">
        <f>SUM(G32/L32)</f>
        <v>1.0004637861267236</v>
      </c>
      <c r="N32" s="31">
        <f>SUM(G32*100)</f>
        <v>100</v>
      </c>
      <c r="O32" s="4"/>
    </row>
    <row r="33" spans="1:15" x14ac:dyDescent="0.25">
      <c r="A33" s="10"/>
      <c r="B33" s="55" t="s">
        <v>21</v>
      </c>
      <c r="C33" s="55"/>
      <c r="D33" s="31">
        <f>AVERAGE(N28:N32)</f>
        <v>100</v>
      </c>
      <c r="E33" s="10"/>
      <c r="F33" s="10"/>
      <c r="G33" s="10"/>
      <c r="H33" s="10"/>
      <c r="I33" s="29"/>
      <c r="J33" s="29"/>
      <c r="K33" s="23">
        <f>K28+K29+K30+K31+K32</f>
        <v>0</v>
      </c>
      <c r="L33" s="10"/>
      <c r="M33" s="10"/>
      <c r="N33" s="10"/>
      <c r="O33" s="4"/>
    </row>
    <row r="34" spans="1:15" x14ac:dyDescent="0.25">
      <c r="A34" s="50" t="s">
        <v>88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4"/>
      <c r="O34" s="4"/>
    </row>
    <row r="35" spans="1:15" ht="132.75" x14ac:dyDescent="0.25">
      <c r="A35" s="26" t="s">
        <v>87</v>
      </c>
      <c r="B35" s="13" t="s">
        <v>86</v>
      </c>
      <c r="C35" s="12" t="s">
        <v>103</v>
      </c>
      <c r="D35" s="10" t="s">
        <v>73</v>
      </c>
      <c r="E35" s="10">
        <v>1</v>
      </c>
      <c r="F35" s="10">
        <v>1</v>
      </c>
      <c r="G35" s="31">
        <f>IF(E35&gt;F35,F35/E35,1)</f>
        <v>1</v>
      </c>
      <c r="H35" s="35">
        <v>3200000</v>
      </c>
      <c r="I35" s="29">
        <v>0</v>
      </c>
      <c r="J35" s="35">
        <v>3200000</v>
      </c>
      <c r="K35" s="23">
        <f t="shared" ref="K35" si="4">H35-J35</f>
        <v>0</v>
      </c>
      <c r="L35" s="24">
        <f>(J35-I35+K35)/(H35-I35)</f>
        <v>1</v>
      </c>
      <c r="M35" s="31">
        <f>SUM(G35/L35)</f>
        <v>1</v>
      </c>
      <c r="N35" s="31">
        <f>SUM(G35*100)</f>
        <v>100</v>
      </c>
      <c r="O35" s="4"/>
    </row>
    <row r="36" spans="1:15" x14ac:dyDescent="0.25">
      <c r="A36" s="10"/>
      <c r="B36" s="55" t="s">
        <v>24</v>
      </c>
      <c r="C36" s="55"/>
      <c r="D36" s="31">
        <f>AVERAGE(N35:N35)</f>
        <v>100</v>
      </c>
      <c r="E36" s="10"/>
      <c r="F36" s="10"/>
      <c r="G36" s="10"/>
      <c r="H36" s="10"/>
      <c r="I36" s="29"/>
      <c r="J36" s="29"/>
      <c r="K36" s="10"/>
      <c r="L36" s="10"/>
      <c r="M36" s="10"/>
      <c r="N36" s="10"/>
      <c r="O36" s="4"/>
    </row>
    <row r="37" spans="1:15" ht="13.5" hidden="1" customHeight="1" x14ac:dyDescent="0.25">
      <c r="A37" s="56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8"/>
      <c r="O37" s="4"/>
    </row>
    <row r="38" spans="1:15" ht="91.5" hidden="1" customHeight="1" x14ac:dyDescent="0.25">
      <c r="A38" s="26"/>
      <c r="B38" s="13"/>
      <c r="C38" s="12"/>
      <c r="D38" s="10"/>
      <c r="E38" s="10"/>
      <c r="F38" s="10"/>
      <c r="G38" s="31"/>
      <c r="H38" s="37"/>
      <c r="I38" s="29"/>
      <c r="J38" s="38"/>
      <c r="K38" s="23"/>
      <c r="L38" s="31"/>
      <c r="M38" s="31"/>
      <c r="N38" s="31"/>
      <c r="O38" s="4"/>
    </row>
    <row r="39" spans="1:15" ht="0.75" customHeight="1" x14ac:dyDescent="0.25">
      <c r="A39" s="10"/>
      <c r="B39" s="55"/>
      <c r="C39" s="55"/>
      <c r="D39" s="31"/>
      <c r="E39" s="10"/>
      <c r="F39" s="10"/>
      <c r="G39" s="10"/>
      <c r="H39" s="10"/>
      <c r="I39" s="29"/>
      <c r="J39" s="29"/>
      <c r="K39" s="10"/>
      <c r="L39" s="10"/>
      <c r="M39" s="10"/>
      <c r="N39" s="10"/>
      <c r="O39" s="4"/>
    </row>
    <row r="40" spans="1:15" ht="29.25" customHeight="1" x14ac:dyDescent="0.25">
      <c r="A40" s="50" t="s">
        <v>49</v>
      </c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2"/>
      <c r="O40" s="4"/>
    </row>
    <row r="41" spans="1:15" ht="14.25" customHeight="1" x14ac:dyDescent="0.25">
      <c r="A41" s="56" t="s">
        <v>63</v>
      </c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8"/>
      <c r="O41" s="4"/>
    </row>
    <row r="42" spans="1:15" ht="26.25" customHeight="1" x14ac:dyDescent="0.25">
      <c r="A42" s="26" t="s">
        <v>23</v>
      </c>
      <c r="B42" s="13" t="s">
        <v>40</v>
      </c>
      <c r="C42" s="12" t="s">
        <v>41</v>
      </c>
      <c r="D42" s="10" t="s">
        <v>73</v>
      </c>
      <c r="E42" s="10">
        <v>4</v>
      </c>
      <c r="F42" s="10">
        <v>4</v>
      </c>
      <c r="G42" s="31">
        <f t="shared" ref="G42:G44" si="5">IF(E42&gt;F42,F42/E42,1)</f>
        <v>1</v>
      </c>
      <c r="H42" s="39">
        <v>99337.2</v>
      </c>
      <c r="I42" s="29">
        <v>0</v>
      </c>
      <c r="J42" s="39">
        <v>99337.2</v>
      </c>
      <c r="K42" s="23">
        <f>H42-J42</f>
        <v>0</v>
      </c>
      <c r="L42" s="24">
        <f>J42/H42</f>
        <v>1</v>
      </c>
      <c r="M42" s="31">
        <f t="shared" ref="M42:M44" si="6">SUM(G42/L42)</f>
        <v>1</v>
      </c>
      <c r="N42" s="31">
        <f t="shared" ref="N42:N44" si="7">SUM(G42*100)</f>
        <v>100</v>
      </c>
      <c r="O42" s="4"/>
    </row>
    <row r="43" spans="1:15" ht="25.5" customHeight="1" x14ac:dyDescent="0.25">
      <c r="A43" s="26" t="s">
        <v>65</v>
      </c>
      <c r="B43" s="13" t="s">
        <v>43</v>
      </c>
      <c r="C43" s="12" t="s">
        <v>44</v>
      </c>
      <c r="D43" s="10" t="s">
        <v>27</v>
      </c>
      <c r="E43" s="10">
        <v>100</v>
      </c>
      <c r="F43" s="10">
        <v>100</v>
      </c>
      <c r="G43" s="31">
        <f t="shared" si="5"/>
        <v>1</v>
      </c>
      <c r="H43" s="36">
        <v>7180389.9900000002</v>
      </c>
      <c r="I43" s="34">
        <v>0</v>
      </c>
      <c r="J43" s="36">
        <v>7180389.9900000002</v>
      </c>
      <c r="K43" s="34">
        <v>37310.269999999997</v>
      </c>
      <c r="L43" s="24">
        <f t="shared" ref="L43:L45" si="8">J43/H43</f>
        <v>1</v>
      </c>
      <c r="M43" s="31">
        <f t="shared" si="6"/>
        <v>1</v>
      </c>
      <c r="N43" s="31">
        <f t="shared" si="7"/>
        <v>100</v>
      </c>
      <c r="O43" s="4"/>
    </row>
    <row r="44" spans="1:15" ht="59.25" customHeight="1" x14ac:dyDescent="0.25">
      <c r="A44" s="26" t="s">
        <v>66</v>
      </c>
      <c r="B44" s="13" t="s">
        <v>47</v>
      </c>
      <c r="C44" s="12" t="s">
        <v>48</v>
      </c>
      <c r="D44" s="10" t="s">
        <v>73</v>
      </c>
      <c r="E44" s="10">
        <v>6</v>
      </c>
      <c r="F44" s="10">
        <v>6</v>
      </c>
      <c r="G44" s="31">
        <f t="shared" si="5"/>
        <v>1</v>
      </c>
      <c r="H44" s="39">
        <v>1752544.67</v>
      </c>
      <c r="I44" s="29">
        <v>0</v>
      </c>
      <c r="J44" s="39">
        <v>1752544.67</v>
      </c>
      <c r="K44" s="23">
        <f t="shared" ref="K44:K46" si="9">H44-J44</f>
        <v>0</v>
      </c>
      <c r="L44" s="24">
        <f t="shared" si="8"/>
        <v>1</v>
      </c>
      <c r="M44" s="31">
        <f t="shared" si="6"/>
        <v>1</v>
      </c>
      <c r="N44" s="31">
        <f t="shared" si="7"/>
        <v>100</v>
      </c>
      <c r="O44" s="4"/>
    </row>
    <row r="45" spans="1:15" ht="51" customHeight="1" x14ac:dyDescent="0.25">
      <c r="A45" s="26" t="s">
        <v>67</v>
      </c>
      <c r="B45" s="13" t="s">
        <v>90</v>
      </c>
      <c r="C45" s="12" t="s">
        <v>91</v>
      </c>
      <c r="D45" s="10" t="s">
        <v>73</v>
      </c>
      <c r="E45" s="10">
        <v>1</v>
      </c>
      <c r="F45" s="10">
        <v>1</v>
      </c>
      <c r="G45" s="31">
        <f t="shared" ref="G45:G46" si="10">IF(E45&gt;F45,F45/E45,1)</f>
        <v>1</v>
      </c>
      <c r="H45" s="36">
        <v>423886.77</v>
      </c>
      <c r="I45" s="29">
        <v>0</v>
      </c>
      <c r="J45" s="36">
        <v>423886.77</v>
      </c>
      <c r="K45" s="23">
        <f t="shared" si="9"/>
        <v>0</v>
      </c>
      <c r="L45" s="24">
        <f t="shared" si="8"/>
        <v>1</v>
      </c>
      <c r="M45" s="31">
        <f t="shared" ref="M45" si="11">SUM(G45/L45)</f>
        <v>1</v>
      </c>
      <c r="N45" s="31">
        <f t="shared" ref="N45" si="12">SUM(G45*100)</f>
        <v>100</v>
      </c>
      <c r="O45" s="4"/>
    </row>
    <row r="46" spans="1:15" ht="51" customHeight="1" x14ac:dyDescent="0.25">
      <c r="A46" s="26" t="s">
        <v>68</v>
      </c>
      <c r="B46" s="13" t="s">
        <v>52</v>
      </c>
      <c r="C46" s="12" t="s">
        <v>94</v>
      </c>
      <c r="D46" s="10" t="s">
        <v>27</v>
      </c>
      <c r="E46" s="10">
        <v>2</v>
      </c>
      <c r="F46" s="10">
        <v>2</v>
      </c>
      <c r="G46" s="31">
        <f t="shared" si="10"/>
        <v>1</v>
      </c>
      <c r="H46" s="39">
        <v>971769.85</v>
      </c>
      <c r="I46" s="34">
        <v>0</v>
      </c>
      <c r="J46" s="39">
        <v>971769.85</v>
      </c>
      <c r="K46" s="23">
        <f t="shared" si="9"/>
        <v>0</v>
      </c>
      <c r="L46" s="24">
        <f>(J46-I46+K46)/(H46-I46)</f>
        <v>1</v>
      </c>
      <c r="M46" s="27">
        <f t="shared" ref="M46" si="13">SUM(G46/L46)</f>
        <v>1</v>
      </c>
      <c r="N46" s="31">
        <f t="shared" ref="N46" si="14">SUM(G46*100)</f>
        <v>100</v>
      </c>
      <c r="O46" s="4"/>
    </row>
    <row r="47" spans="1:15" x14ac:dyDescent="0.25">
      <c r="A47" s="10"/>
      <c r="B47" s="55" t="s">
        <v>42</v>
      </c>
      <c r="C47" s="55"/>
      <c r="D47" s="31">
        <f>AVERAGE(N42:N46)</f>
        <v>100</v>
      </c>
      <c r="E47" s="10"/>
      <c r="F47" s="10"/>
      <c r="G47" s="10"/>
      <c r="H47" s="10"/>
      <c r="I47" s="29"/>
      <c r="J47" s="29"/>
      <c r="K47" s="23">
        <f>K42+K43+K44+K45+K46</f>
        <v>37310.269999999997</v>
      </c>
      <c r="L47" s="10"/>
      <c r="M47" s="10"/>
      <c r="N47" s="10"/>
      <c r="O47" s="4"/>
    </row>
    <row r="48" spans="1:15" ht="14.25" customHeight="1" x14ac:dyDescent="0.25">
      <c r="A48" s="50" t="s">
        <v>64</v>
      </c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4"/>
      <c r="O48" s="4"/>
    </row>
    <row r="49" spans="1:28" ht="100.5" customHeight="1" x14ac:dyDescent="0.25">
      <c r="A49" s="26" t="s">
        <v>45</v>
      </c>
      <c r="B49" s="13" t="s">
        <v>92</v>
      </c>
      <c r="C49" s="12" t="s">
        <v>93</v>
      </c>
      <c r="D49" s="10" t="s">
        <v>27</v>
      </c>
      <c r="E49" s="10">
        <v>100</v>
      </c>
      <c r="F49" s="10">
        <v>100</v>
      </c>
      <c r="G49" s="19">
        <f>IF(E49&gt;F49,F49/E49,1)</f>
        <v>1</v>
      </c>
      <c r="H49" s="34">
        <v>4696645</v>
      </c>
      <c r="I49" s="29">
        <v>0</v>
      </c>
      <c r="J49" s="34">
        <v>4696645</v>
      </c>
      <c r="K49" s="23">
        <f t="shared" ref="K49" si="15">H49-J49</f>
        <v>0</v>
      </c>
      <c r="L49" s="24">
        <f t="shared" ref="L49" si="16">J49/H49</f>
        <v>1</v>
      </c>
      <c r="M49" s="31">
        <f>SUM(G49/L49)</f>
        <v>1</v>
      </c>
      <c r="N49" s="31">
        <f>SUM(G49*100)</f>
        <v>100</v>
      </c>
      <c r="O49" s="4"/>
    </row>
    <row r="50" spans="1:28" ht="111" customHeight="1" x14ac:dyDescent="0.25">
      <c r="A50" s="26" t="s">
        <v>46</v>
      </c>
      <c r="B50" s="13" t="s">
        <v>69</v>
      </c>
      <c r="C50" s="12" t="s">
        <v>70</v>
      </c>
      <c r="D50" s="10" t="s">
        <v>27</v>
      </c>
      <c r="E50" s="10">
        <v>67.5</v>
      </c>
      <c r="F50" s="10">
        <v>67.5</v>
      </c>
      <c r="G50" s="19">
        <f>IF(E50&gt;F50,F50/E50,1)</f>
        <v>1</v>
      </c>
      <c r="H50" s="34">
        <v>72519064.109999999</v>
      </c>
      <c r="I50" s="34">
        <v>9645628.1400000006</v>
      </c>
      <c r="J50" s="34">
        <v>72518965.859999999</v>
      </c>
      <c r="K50" s="23">
        <v>0</v>
      </c>
      <c r="L50" s="86">
        <f>(J50-I50+K50)/(H50-I50)</f>
        <v>0.99999843733687388</v>
      </c>
      <c r="M50" s="47">
        <f>SUM(G50/L50)</f>
        <v>1.0000015626655681</v>
      </c>
      <c r="N50" s="31">
        <f>SUM(G50*100)</f>
        <v>100</v>
      </c>
      <c r="O50" s="4"/>
    </row>
    <row r="51" spans="1:28" x14ac:dyDescent="0.25">
      <c r="A51" s="10"/>
      <c r="B51" s="55" t="s">
        <v>89</v>
      </c>
      <c r="C51" s="55"/>
      <c r="D51" s="31">
        <f>AVERAGE(N49:N50)</f>
        <v>100</v>
      </c>
      <c r="E51" s="10"/>
      <c r="F51" s="10"/>
      <c r="G51" s="10"/>
      <c r="H51" s="10"/>
      <c r="I51" s="29"/>
      <c r="J51" s="29"/>
      <c r="K51" s="23">
        <f>K49+K50</f>
        <v>0</v>
      </c>
      <c r="L51" s="10"/>
      <c r="M51" s="10"/>
      <c r="N51" s="10"/>
      <c r="O51" s="4"/>
    </row>
    <row r="52" spans="1:28" x14ac:dyDescent="0.25">
      <c r="A52" s="10"/>
      <c r="B52" s="48" t="s">
        <v>75</v>
      </c>
      <c r="C52" s="49"/>
      <c r="D52" s="30">
        <f>AVERAGE(D25,D36,D39,D47,D51)</f>
        <v>100</v>
      </c>
      <c r="E52" s="10"/>
      <c r="F52" s="10"/>
      <c r="G52" s="10"/>
      <c r="H52" s="10"/>
      <c r="I52" s="29"/>
      <c r="J52" s="29"/>
      <c r="K52" s="10"/>
      <c r="L52" s="10"/>
      <c r="M52" s="10"/>
      <c r="N52" s="10"/>
      <c r="O52" s="4"/>
    </row>
    <row r="53" spans="1:28" ht="15" customHeight="1" x14ac:dyDescent="0.25">
      <c r="A53" s="60" t="s">
        <v>96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 spans="1:28" ht="15" customHeight="1" x14ac:dyDescent="0.25">
      <c r="A54" s="50" t="s">
        <v>97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 spans="1:28" s="1" customFormat="1" ht="15" customHeight="1" x14ac:dyDescent="0.25">
      <c r="A55" s="56" t="s">
        <v>98</v>
      </c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8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1:28" ht="60.75" customHeight="1" x14ac:dyDescent="0.25">
      <c r="A56" s="18" t="s">
        <v>17</v>
      </c>
      <c r="B56" s="7" t="s">
        <v>95</v>
      </c>
      <c r="C56" s="8" t="s">
        <v>99</v>
      </c>
      <c r="D56" s="10" t="s">
        <v>73</v>
      </c>
      <c r="E56" s="9">
        <v>21</v>
      </c>
      <c r="F56" s="9">
        <v>21</v>
      </c>
      <c r="G56" s="19">
        <f>IF(E56&gt;F56,F56/E56,1)</f>
        <v>1</v>
      </c>
      <c r="H56" s="20">
        <v>282000</v>
      </c>
      <c r="I56" s="21">
        <v>0</v>
      </c>
      <c r="J56" s="20">
        <v>282000</v>
      </c>
      <c r="K56" s="23">
        <f t="shared" ref="K56" si="17">H56-J56</f>
        <v>0</v>
      </c>
      <c r="L56" s="24">
        <f t="shared" ref="L56" si="18">J56/H56</f>
        <v>1</v>
      </c>
      <c r="M56" s="31">
        <f>SUM(G56/L56)</f>
        <v>1</v>
      </c>
      <c r="N56" s="19">
        <f>SUM(G56*100)</f>
        <v>100</v>
      </c>
    </row>
    <row r="57" spans="1:28" ht="12.75" customHeight="1" x14ac:dyDescent="0.25">
      <c r="A57" s="11"/>
      <c r="B57" s="63" t="s">
        <v>22</v>
      </c>
      <c r="C57" s="49"/>
      <c r="D57" s="30">
        <f>AVERAGE(N56:N56)</f>
        <v>100</v>
      </c>
      <c r="E57" s="10"/>
      <c r="F57" s="10"/>
      <c r="G57" s="10"/>
      <c r="H57" s="10"/>
      <c r="I57" s="29"/>
      <c r="J57" s="29"/>
      <c r="K57" s="10"/>
      <c r="L57" s="10"/>
      <c r="M57" s="10"/>
      <c r="N57" s="10"/>
    </row>
    <row r="58" spans="1:28" ht="15" customHeight="1" x14ac:dyDescent="0.25">
      <c r="A58" s="26"/>
      <c r="B58" s="59" t="s">
        <v>76</v>
      </c>
      <c r="C58" s="59"/>
      <c r="D58" s="30">
        <f>AVERAGE(D38,D43,D46,D53,D57)</f>
        <v>100</v>
      </c>
      <c r="E58" s="10" t="s">
        <v>71</v>
      </c>
      <c r="F58" s="10"/>
      <c r="G58" s="10"/>
      <c r="H58" s="43"/>
      <c r="I58" s="43"/>
      <c r="J58" s="44"/>
      <c r="K58" s="44"/>
      <c r="L58" s="10"/>
      <c r="M58" s="10"/>
      <c r="N58" s="10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 spans="1:28" x14ac:dyDescent="0.25">
      <c r="A59" s="11" t="s">
        <v>26</v>
      </c>
      <c r="B59" s="40"/>
      <c r="C59" s="40"/>
      <c r="D59" s="40"/>
      <c r="E59" s="41">
        <f>AVERAGE(D52,D18,D58)</f>
        <v>100</v>
      </c>
      <c r="F59" s="10"/>
      <c r="G59" s="10"/>
      <c r="H59" s="45">
        <f>H56+H50+H49+H46+H45+H44+H43+H42+H35+H32+H31+H30+H29+H28+H24+H23+H22+H16+H13</f>
        <v>166017486.22999999</v>
      </c>
      <c r="I59" s="45">
        <f>I56+I50+I49+I46+I45+I44+I43+I42+I35+I32+I31+I30+I29+I28+I24+I23+I22+I16+I13</f>
        <v>9645628.1400000006</v>
      </c>
      <c r="J59" s="45">
        <f>J56+J50+J49+J46+J45+J44+J43+J42+J35+J32+J31+J30+J29+J28+J24+J23+J22+J16+J13</f>
        <v>165712486.77000001</v>
      </c>
      <c r="K59" s="45">
        <f>K56+K50+K49+K46+K45+K44+K43+K42+K35+K32+K31+K30+K29+K28+K24+K23+K22+K16+K13</f>
        <v>37310.269999999997</v>
      </c>
      <c r="L59" s="10"/>
      <c r="M59" s="10"/>
      <c r="N59" s="10"/>
    </row>
    <row r="60" spans="1:28" ht="96.75" customHeight="1" x14ac:dyDescent="0.25">
      <c r="A60" s="5"/>
      <c r="B60" s="14"/>
      <c r="C60" s="14"/>
      <c r="D60" s="5"/>
      <c r="E60" s="5"/>
      <c r="F60" s="5"/>
      <c r="G60" s="5"/>
      <c r="H60" s="5"/>
      <c r="I60" s="16"/>
      <c r="J60" s="16"/>
      <c r="K60" s="5"/>
      <c r="L60" s="5"/>
      <c r="M60" s="5"/>
      <c r="N60" s="5"/>
    </row>
    <row r="61" spans="1:28" x14ac:dyDescent="0.25">
      <c r="A61" s="5"/>
      <c r="B61" s="14"/>
      <c r="C61" s="14"/>
      <c r="D61" s="5"/>
      <c r="E61" s="5"/>
      <c r="F61" s="5"/>
      <c r="G61" s="5"/>
      <c r="H61" s="5"/>
      <c r="I61" s="16"/>
      <c r="J61" s="16"/>
      <c r="K61" s="5"/>
      <c r="L61" s="5"/>
      <c r="M61" s="5"/>
      <c r="N61" s="5"/>
    </row>
    <row r="62" spans="1:28" ht="12.75" customHeight="1" x14ac:dyDescent="0.25">
      <c r="A62" s="5"/>
      <c r="B62" s="14"/>
      <c r="C62" s="14"/>
      <c r="D62" s="5"/>
      <c r="E62" s="5"/>
      <c r="F62" s="5"/>
      <c r="G62" s="5"/>
      <c r="H62" s="5"/>
      <c r="I62" s="16"/>
      <c r="J62" s="16"/>
      <c r="K62" s="5"/>
      <c r="L62" s="5"/>
      <c r="M62" s="5"/>
      <c r="N62" s="5"/>
      <c r="O62" s="4"/>
    </row>
    <row r="63" spans="1:28" x14ac:dyDescent="0.25">
      <c r="O63" s="4"/>
    </row>
  </sheetData>
  <sheetProtection selectLockedCells="1"/>
  <protectedRanges>
    <protectedRange algorithmName="SHA-512" hashValue="YToitUCbiyFJzuX0alzppGNc0sweundXc5BM2Jorq+yzUU43S9Zl99NPdKwr/vrVpl4nKRa52WYpEQrDEOk3Gg==" saltValue="7gr13g1/PG4mmy0NSllqVQ==" spinCount="100000" sqref="D14 G56 G16 D17:D18 D25 D36 G38 D39 L38:N38 D57 D47 G13 G22:G24 D51 L16:N16 L42:N46 G42:G46 G49:G50 L56:N56 G28:G32 G35 D33 L13:N13 L22:N24 L28:N32 L35:N35 L49:N50" name="Диапазон1"/>
  </protectedRanges>
  <mergeCells count="50">
    <mergeCell ref="J1:N1"/>
    <mergeCell ref="B17:C17"/>
    <mergeCell ref="B18:C18"/>
    <mergeCell ref="A27:N27"/>
    <mergeCell ref="B5:B8"/>
    <mergeCell ref="C5:F5"/>
    <mergeCell ref="G5:G8"/>
    <mergeCell ref="H5:K6"/>
    <mergeCell ref="A11:N11"/>
    <mergeCell ref="I7:I8"/>
    <mergeCell ref="N5:N8"/>
    <mergeCell ref="A12:N12"/>
    <mergeCell ref="B14:C14"/>
    <mergeCell ref="A15:N15"/>
    <mergeCell ref="A26:N26"/>
    <mergeCell ref="C3:M3"/>
    <mergeCell ref="C2:M2"/>
    <mergeCell ref="B4:M4"/>
    <mergeCell ref="A10:N10"/>
    <mergeCell ref="M5:M8"/>
    <mergeCell ref="C6:C8"/>
    <mergeCell ref="D6:D8"/>
    <mergeCell ref="E6:F6"/>
    <mergeCell ref="E7:E8"/>
    <mergeCell ref="F7:F8"/>
    <mergeCell ref="H7:H8"/>
    <mergeCell ref="J7:J8"/>
    <mergeCell ref="L5:L8"/>
    <mergeCell ref="K7:K8"/>
    <mergeCell ref="A5:A8"/>
    <mergeCell ref="B58:C58"/>
    <mergeCell ref="A53:N53"/>
    <mergeCell ref="A54:N54"/>
    <mergeCell ref="A55:N55"/>
    <mergeCell ref="B57:C57"/>
    <mergeCell ref="B52:C52"/>
    <mergeCell ref="A20:N20"/>
    <mergeCell ref="A21:N21"/>
    <mergeCell ref="B25:C25"/>
    <mergeCell ref="A19:N19"/>
    <mergeCell ref="B47:C47"/>
    <mergeCell ref="A40:N40"/>
    <mergeCell ref="B36:C36"/>
    <mergeCell ref="B39:C39"/>
    <mergeCell ref="A37:N37"/>
    <mergeCell ref="A41:N41"/>
    <mergeCell ref="A48:N48"/>
    <mergeCell ref="B51:C51"/>
    <mergeCell ref="B33:C33"/>
    <mergeCell ref="A34:N34"/>
  </mergeCells>
  <pageMargins left="0.51181102362204722" right="0.31496062992125984" top="0.74803149606299213" bottom="0.74803149606299213" header="0.31496062992125984" footer="0.31496062992125984"/>
  <pageSetup paperSize="9" scale="82" fitToHeight="10" orientation="landscape" r:id="rId1"/>
  <rowBreaks count="4" manualBreakCount="4">
    <brk id="21" max="13" man="1"/>
    <brk id="43" max="13" man="1"/>
    <brk id="59" max="16383" man="1"/>
    <brk id="60" max="16383" man="1"/>
  </rowBreaks>
  <ignoredErrors>
    <ignoredError sqref="K42 K23:K25 K28:K31 K35 K18 K44:K47 K49 K56 H59:K59 K33 K5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3" sqref="B1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2023-05-11T02:21:44Z</dcterms:modified>
</cp:coreProperties>
</file>