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public\ИВКО\Приемная\Постановления проекты\2025 год\96\"/>
    </mc:Choice>
  </mc:AlternateContent>
  <bookViews>
    <workbookView xWindow="-120" yWindow="-120" windowWidth="29040" windowHeight="15840" activeTab="1"/>
  </bookViews>
  <sheets>
    <sheet name="Отчет о достижении" sheetId="2" r:id="rId1"/>
    <sheet name="Расчеты" sheetId="5" r:id="rId2"/>
  </sheets>
  <definedNames>
    <definedName name="_xlnm._FilterDatabase" localSheetId="0" hidden="1">'Отчет о достижении'!$A$16:$T$195</definedName>
    <definedName name="_xlnm.Print_Area" localSheetId="0">'Отчет о достижении'!$A$1:$N$193</definedName>
    <definedName name="_xlnm.Print_Area" localSheetId="1">Расчеты!$A$1:$O$328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6" i="5" l="1"/>
  <c r="N63" i="5" l="1"/>
  <c r="F327" i="5" l="1"/>
  <c r="M186" i="2" l="1"/>
  <c r="D207" i="5"/>
  <c r="H84" i="5"/>
  <c r="H48" i="5"/>
  <c r="N131" i="5"/>
  <c r="N130" i="5"/>
  <c r="G51" i="5"/>
  <c r="G49" i="5"/>
  <c r="L49" i="5"/>
  <c r="M49" i="5" s="1"/>
  <c r="G47" i="5"/>
  <c r="G46" i="5"/>
  <c r="G45" i="5"/>
  <c r="G33" i="5"/>
  <c r="G39" i="5"/>
  <c r="G34" i="5"/>
  <c r="G32" i="5"/>
  <c r="G30" i="5"/>
  <c r="L29" i="5"/>
  <c r="L32" i="5"/>
  <c r="M32" i="5" l="1"/>
  <c r="P32" i="5"/>
  <c r="K65" i="2"/>
  <c r="E190" i="5" l="1"/>
  <c r="D190" i="5"/>
  <c r="E184" i="5"/>
  <c r="D184" i="5"/>
  <c r="E167" i="5"/>
  <c r="D167" i="5"/>
  <c r="D165" i="5"/>
  <c r="J76" i="5" l="1"/>
  <c r="I100" i="5" l="1"/>
  <c r="K100" i="5"/>
  <c r="H100" i="5"/>
  <c r="J99" i="5"/>
  <c r="J83" i="5"/>
  <c r="L83" i="5" s="1"/>
  <c r="G83" i="5"/>
  <c r="M83" i="5" l="1"/>
  <c r="M175" i="2"/>
  <c r="M124" i="2"/>
  <c r="M38" i="2"/>
  <c r="L65" i="2" l="1"/>
  <c r="L64" i="2"/>
  <c r="K64" i="2"/>
  <c r="H109" i="5" l="1"/>
  <c r="H118" i="5"/>
  <c r="G48" i="5" l="1"/>
  <c r="D187" i="5"/>
  <c r="D186" i="5"/>
  <c r="D181" i="5"/>
  <c r="G60" i="5" l="1"/>
  <c r="M57" i="5" s="1"/>
  <c r="D180" i="5" l="1"/>
  <c r="K125" i="5" l="1"/>
  <c r="K60" i="5"/>
  <c r="N54" i="5"/>
  <c r="L39" i="5"/>
  <c r="M39" i="5" s="1"/>
  <c r="K52" i="5"/>
  <c r="K48" i="5"/>
  <c r="N129" i="5" l="1"/>
  <c r="I128" i="5"/>
  <c r="I125" i="5"/>
  <c r="K109" i="5"/>
  <c r="I109" i="5"/>
  <c r="G108" i="5"/>
  <c r="G107" i="5"/>
  <c r="J106" i="5"/>
  <c r="J109" i="5" s="1"/>
  <c r="G106" i="5"/>
  <c r="I91" i="5"/>
  <c r="J91" i="5"/>
  <c r="K91" i="5"/>
  <c r="H91" i="5"/>
  <c r="L90" i="5"/>
  <c r="M90" i="5" s="1"/>
  <c r="L89" i="5"/>
  <c r="M89" i="5" s="1"/>
  <c r="L91" i="5" l="1"/>
  <c r="G109" i="5"/>
  <c r="L106" i="5"/>
  <c r="M106" i="5" s="1"/>
  <c r="N110" i="5" s="1"/>
  <c r="I60" i="5" l="1"/>
  <c r="I52" i="5"/>
  <c r="I48" i="5"/>
  <c r="I34" i="5"/>
  <c r="I31" i="5"/>
  <c r="G127" i="5" l="1"/>
  <c r="G128" i="5" s="1"/>
  <c r="G58" i="5" l="1"/>
  <c r="N62" i="5" l="1"/>
  <c r="J128" i="5"/>
  <c r="H128" i="5"/>
  <c r="H125" i="5"/>
  <c r="G125" i="5"/>
  <c r="E187" i="5" l="1"/>
  <c r="E186" i="5"/>
  <c r="E181" i="5"/>
  <c r="E180" i="5"/>
  <c r="E165" i="5"/>
  <c r="E150" i="5"/>
  <c r="F150" i="5" s="1"/>
  <c r="L45" i="5" l="1"/>
  <c r="E147" i="5" l="1"/>
  <c r="L126" i="5"/>
  <c r="G97" i="5"/>
  <c r="G100" i="5" s="1"/>
  <c r="I84" i="5"/>
  <c r="K84" i="5"/>
  <c r="M193" i="2" l="1"/>
  <c r="M82" i="2"/>
  <c r="M28" i="2" l="1"/>
  <c r="M60" i="5" l="1"/>
  <c r="K133" i="5"/>
  <c r="G117" i="5" l="1"/>
  <c r="G115" i="5"/>
  <c r="G118" i="5" s="1"/>
  <c r="G116" i="5" l="1"/>
  <c r="K118" i="5"/>
  <c r="I118" i="5"/>
  <c r="J98" i="5"/>
  <c r="G98" i="5"/>
  <c r="J97" i="5"/>
  <c r="J115" i="5"/>
  <c r="L115" i="5" s="1"/>
  <c r="J100" i="5" l="1"/>
  <c r="L100" i="5" s="1"/>
  <c r="J118" i="5"/>
  <c r="M115" i="5"/>
  <c r="N119" i="5" s="1"/>
  <c r="M100" i="5" l="1"/>
  <c r="N101" i="5" s="1"/>
  <c r="L76" i="5"/>
  <c r="M76" i="5" s="1"/>
  <c r="K34" i="5" l="1"/>
  <c r="H34" i="5"/>
  <c r="J34" i="5" l="1"/>
  <c r="L34" i="5" l="1"/>
  <c r="M34" i="5" s="1"/>
  <c r="F221" i="5"/>
  <c r="D192" i="2" l="1"/>
  <c r="C192" i="2"/>
  <c r="B192" i="2"/>
  <c r="J123" i="5" l="1"/>
  <c r="N42" i="5"/>
  <c r="L123" i="5" l="1"/>
  <c r="M123" i="5" s="1"/>
  <c r="L128" i="5"/>
  <c r="M128" i="5" s="1"/>
  <c r="D161" i="2" l="1"/>
  <c r="C161" i="2"/>
  <c r="B161" i="2"/>
  <c r="M145" i="2"/>
  <c r="M83" i="2"/>
  <c r="M84" i="2"/>
  <c r="B80" i="2"/>
  <c r="C80" i="2"/>
  <c r="D80" i="2"/>
  <c r="M80" i="2"/>
  <c r="J75" i="5"/>
  <c r="J79" i="5"/>
  <c r="L79" i="5" s="1"/>
  <c r="M79" i="5" s="1"/>
  <c r="G80" i="5"/>
  <c r="J80" i="5"/>
  <c r="G81" i="5"/>
  <c r="J81" i="5"/>
  <c r="L81" i="5" s="1"/>
  <c r="G82" i="5"/>
  <c r="J82" i="5"/>
  <c r="L82" i="5" s="1"/>
  <c r="J122" i="5"/>
  <c r="L122" i="5" s="1"/>
  <c r="J84" i="5" l="1"/>
  <c r="G84" i="5"/>
  <c r="M122" i="5"/>
  <c r="J125" i="5"/>
  <c r="L75" i="5"/>
  <c r="M75" i="5" s="1"/>
  <c r="L84" i="5"/>
  <c r="L80" i="5"/>
  <c r="M80" i="5" s="1"/>
  <c r="M82" i="5"/>
  <c r="M81" i="5"/>
  <c r="L125" i="5" l="1"/>
  <c r="M125" i="5" s="1"/>
  <c r="M84" i="5"/>
  <c r="L35" i="5" l="1"/>
  <c r="M35" i="5" s="1"/>
  <c r="J60" i="5"/>
  <c r="H60" i="5"/>
  <c r="J52" i="5"/>
  <c r="H52" i="5"/>
  <c r="J48" i="5"/>
  <c r="I41" i="5"/>
  <c r="I136" i="5" s="1"/>
  <c r="J41" i="5"/>
  <c r="H41" i="5"/>
  <c r="J31" i="5"/>
  <c r="J135" i="5" s="1"/>
  <c r="H31" i="5"/>
  <c r="H135" i="5" s="1"/>
  <c r="J136" i="5" l="1"/>
  <c r="H136" i="5"/>
  <c r="L48" i="5"/>
  <c r="M48" i="5" s="1"/>
  <c r="G143" i="5"/>
  <c r="G142" i="5"/>
  <c r="L61" i="5"/>
  <c r="G61" i="5"/>
  <c r="G50" i="5"/>
  <c r="M61" i="5" l="1"/>
  <c r="M91" i="5"/>
  <c r="K31" i="5"/>
  <c r="K41" i="5"/>
  <c r="G40" i="5"/>
  <c r="G41" i="5" s="1"/>
  <c r="L41" i="5" l="1"/>
  <c r="K136" i="5"/>
  <c r="M52" i="5"/>
  <c r="L31" i="5"/>
  <c r="M41" i="5"/>
  <c r="G29" i="5"/>
  <c r="M29" i="5" s="1"/>
  <c r="G31" i="5" l="1"/>
  <c r="M31" i="5" s="1"/>
  <c r="M138" i="2"/>
  <c r="M132" i="2"/>
  <c r="M85" i="2"/>
  <c r="M72" i="2"/>
  <c r="M69" i="2"/>
  <c r="M68" i="2"/>
  <c r="M66" i="2"/>
  <c r="M65" i="2"/>
  <c r="M64" i="2"/>
  <c r="M50" i="2"/>
  <c r="M48" i="2"/>
  <c r="M39" i="2"/>
  <c r="M34" i="2"/>
  <c r="M32" i="2"/>
  <c r="M26" i="2"/>
  <c r="D186" i="2" l="1"/>
  <c r="D167" i="2"/>
  <c r="D145" i="2"/>
  <c r="D138" i="2"/>
  <c r="D132" i="2"/>
  <c r="D117" i="2"/>
  <c r="D111" i="2"/>
  <c r="D109" i="2"/>
  <c r="D101" i="2"/>
  <c r="D85" i="2"/>
  <c r="D68" i="2"/>
  <c r="D64" i="2"/>
  <c r="D54" i="2"/>
  <c r="D48" i="2"/>
  <c r="D39" i="2"/>
  <c r="D32" i="2"/>
  <c r="D26" i="2"/>
  <c r="D194" i="2" l="1"/>
  <c r="C117" i="2" l="1"/>
  <c r="B117" i="2"/>
  <c r="C32" i="2"/>
  <c r="B32" i="2"/>
  <c r="B145" i="2" l="1"/>
  <c r="C145" i="2"/>
  <c r="B85" i="2"/>
  <c r="C85" i="2"/>
  <c r="B54" i="2"/>
  <c r="C54" i="2"/>
  <c r="B26" i="2"/>
  <c r="B39" i="2"/>
  <c r="B48" i="2"/>
  <c r="B64" i="2"/>
  <c r="B68" i="2"/>
  <c r="B101" i="2"/>
  <c r="B109" i="2"/>
  <c r="B111" i="2"/>
  <c r="B138" i="2"/>
  <c r="B167" i="2"/>
  <c r="B186" i="2"/>
  <c r="B132" i="2"/>
  <c r="C101" i="2"/>
  <c r="C109" i="2"/>
  <c r="C111" i="2"/>
  <c r="C132" i="2"/>
  <c r="C138" i="2"/>
  <c r="C167" i="2"/>
  <c r="C64" i="2"/>
  <c r="C68" i="2"/>
  <c r="C26" i="2"/>
  <c r="C39" i="2"/>
  <c r="C48" i="2"/>
  <c r="C186" i="2"/>
  <c r="B194" i="2" l="1"/>
  <c r="C194" i="2"/>
</calcChain>
</file>

<file path=xl/comments1.xml><?xml version="1.0" encoding="utf-8"?>
<comments xmlns="http://schemas.openxmlformats.org/spreadsheetml/2006/main">
  <authors>
    <author>Sevaldt</author>
  </authors>
  <commentList>
    <comment ref="M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разница между графой 4 и 5</t>
        </r>
      </text>
    </comment>
    <comment ref="L2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==посещ 216 444/числен района 34797*1000
</t>
        </r>
      </text>
    </comment>
    <comment ref="L2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отчет Сазанова годовой</t>
        </r>
      </text>
    </comment>
    <comment ref="L3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кол-во новых поступлений 9683/ численность населения муниц района 35262</t>
        </r>
      </text>
    </comment>
    <comment ref="L4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=посещ 40614/числен района 34797*1000</t>
        </r>
      </text>
    </comment>
    <comment ref="L6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=посещ кс+Дк 620043/числен района 34797*1000</t>
        </r>
      </text>
    </comment>
    <comment ref="L6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=количество участников клуб формир 8929/числен района 35262*100</t>
        </r>
      </text>
    </comment>
    <comment ref="L6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=посещ 7300/числен р 34797*1000</t>
        </r>
      </text>
    </comment>
    <comment ref="L6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=посещ 130/числен района34797*100</t>
        </r>
      </text>
    </comment>
    <comment ref="L80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кол-во детей обучающ в дши 525 / общее кол-во обучающихся детей от 5 до 18 =7049*100</t>
        </r>
      </text>
    </comment>
  </commentList>
</comments>
</file>

<file path=xl/comments2.xml><?xml version="1.0" encoding="utf-8"?>
<comments xmlns="http://schemas.openxmlformats.org/spreadsheetml/2006/main">
  <authors>
    <author>Sevaldt</author>
  </authors>
  <commentList>
    <comment ref="G1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графа 7 = графа 6 / графа 5. </t>
        </r>
      </text>
    </comment>
    <comment ref="L1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графа 12 = (графа 10 - графа 9 + графа 11)/ (графа 8 - графа 9). </t>
        </r>
      </text>
    </comment>
    <comment ref="M1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графа 13 = графа 7 / графа 12, если установлено несколько целевых индикаторов то для расчета применяется значение итого по графе 7</t>
        </r>
      </text>
    </comment>
    <comment ref="N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суммарное знач эффективности, вход в состав подрограммы к их количеству</t>
        </r>
      </text>
    </comment>
    <comment ref="I1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если только кредиторская задолженность</t>
        </r>
      </text>
    </comment>
    <comment ref="G3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гр.G32+гр.G33)/2
</t>
        </r>
      </text>
    </comment>
    <comment ref="J45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минус внебюджет остаток и бюджет остаток
</t>
        </r>
      </text>
    </comment>
    <comment ref="J5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минус внебюджет </t>
        </r>
      </text>
    </comment>
    <comment ref="N13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эфф реал подпрограмм к их количеству</t>
        </r>
      </text>
    </comment>
    <comment ref="F13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графа 6= гр5/гр4</t>
        </r>
      </text>
    </comment>
    <comment ref="E31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сумма процентов выполнения муниципального задания подведомственными учреждениями культуры (%); дел на 
количество учреждений с доведенным муниципальным заданием, ед.;
2816,32/7 ед= 404,57=405</t>
        </r>
      </text>
    </comment>
  </commentList>
</comments>
</file>

<file path=xl/sharedStrings.xml><?xml version="1.0" encoding="utf-8"?>
<sst xmlns="http://schemas.openxmlformats.org/spreadsheetml/2006/main" count="771" uniqueCount="246">
  <si>
    <t>№ п/п</t>
  </si>
  <si>
    <t>Единица измере-ния</t>
  </si>
  <si>
    <t>1.1.</t>
  </si>
  <si>
    <t>2.1.</t>
  </si>
  <si>
    <t>X</t>
  </si>
  <si>
    <t>1.2.</t>
  </si>
  <si>
    <t>2.2.</t>
  </si>
  <si>
    <t>Цель муниципальной программы "Сохранение культурного наследия, возрождение традиционных культурных ценностей, обеспечение единого культурного пространства и свободы творчества, развитие культурного и духовного потенциала Исилькульского муниципального района.   "</t>
  </si>
  <si>
    <t>Цель подпрограммы № 1 муниципальной программы "Сохранение культурного и исторического наследия, расширение доступа населения к культурным ценностям и информации, обеспечение прав граждан на участие в культурной жизни, реализация творческого потенциала жителей Исилькульского муниципального района. "</t>
  </si>
  <si>
    <t>Развитие библиотечного дела</t>
  </si>
  <si>
    <t>Комплектование книжных фондов муниципальных библиотек</t>
  </si>
  <si>
    <t>3.2.</t>
  </si>
  <si>
    <t xml:space="preserve">Сохранение и развитие исполнительских искусств, поддержка современного изобразительного искусства </t>
  </si>
  <si>
    <t>4.2.</t>
  </si>
  <si>
    <t>Задача 2 муниципальной программы  "Создание благоприятных условий для устойчивого развития учреждений культуры  Исилькульского муниципального района "</t>
  </si>
  <si>
    <t>Развитие и модернизация учреждений культуры Исилькульского муниципального района</t>
  </si>
  <si>
    <t xml:space="preserve">Оснащение материально – технической базы учреждений культуры
</t>
  </si>
  <si>
    <t>Задача 2 подпрограммы 1 "Совершенствование музейного дела и обеспечение доступности музейных фондов"</t>
  </si>
  <si>
    <t>Задача 4 подпрограммы 1 Обеспечение доступности по программе дополнительного образования детей сферы культуры</t>
  </si>
  <si>
    <t>1.1.2.</t>
  </si>
  <si>
    <t>1.1.3.</t>
  </si>
  <si>
    <t xml:space="preserve">Развитие кадрового потенциала </t>
  </si>
  <si>
    <t>1.2.1.</t>
  </si>
  <si>
    <t>1.2.2.</t>
  </si>
  <si>
    <t xml:space="preserve">Задача 2 подпрограммы 2 Обеспечение эффективного управления в сфере культуры, искусства  и охраны культурного наследия </t>
  </si>
  <si>
    <t>Достижение показателей  эффективного управления в сфере культуры Исилькульского муниципального района</t>
  </si>
  <si>
    <t xml:space="preserve">Количество посещений библиотек на 1 000 человек населения </t>
  </si>
  <si>
    <t>промилле</t>
  </si>
  <si>
    <t>Количество посещений музеев на 1 000 человек населения</t>
  </si>
  <si>
    <t>%</t>
  </si>
  <si>
    <t xml:space="preserve">Доля объектов культурного наследия, находящихся в удовлетворительном состоянии, в общем количестве объектов культурного наследия, находящихся на территории Исилькульского муниципального района </t>
  </si>
  <si>
    <t>Увеличение доли детей, обуающихся в детских школах искусств</t>
  </si>
  <si>
    <t xml:space="preserve">не менее 90% </t>
  </si>
  <si>
    <t xml:space="preserve">Оценка выполнение плана мероприятий по оснащению материально –технической базы учреждений культуры </t>
  </si>
  <si>
    <t>Выполнение плановых показателей по  количеству библиографических записей в сводном электронном каталоге библиотек</t>
  </si>
  <si>
    <t>неменее 100%</t>
  </si>
  <si>
    <t xml:space="preserve"> Доля руководителей и специалистов муниципальных учреждений Исилькульского муниципального района Омской области в сфере культуры, получивших дополнительное профессиональное образование, от общего числа руководителей и специалистов муниципальных учреждений Исилькульского муниципального района Омской области в сфере культуры</t>
  </si>
  <si>
    <t xml:space="preserve">Доля просроченной кредиторской задолженности в общем объеме утвержденных бюджетных ассигнований </t>
  </si>
  <si>
    <t>не более 3%</t>
  </si>
  <si>
    <t>1.1.4.</t>
  </si>
  <si>
    <t>оценка выполнения плана по оборудованию дополнительных рабочих мест для трудоустройству незанятых инвалидов</t>
  </si>
  <si>
    <t xml:space="preserve">Доля учащихся получающих  именные  стипендии от общего числа учащихся школ дополнительного образования детей. </t>
  </si>
  <si>
    <t>Задача 1 муниципальной программы  "Сохранение культурного и исторического наследия, обеспечение доступа граждан к культурным ценностям и участие в культурной жизни, реализация творческого потенциала жителей Исилькульского муниципального района "</t>
  </si>
  <si>
    <t>Задача 1 подпрограммы 1 "Создание условий для улучшения библиотечного обслуживания населения "</t>
  </si>
  <si>
    <t xml:space="preserve">Задача 3 подпрограммы 1 Удовлетворение общественных потребностей  в сохранении и  развитии народной культуры, поддержка любительского художественного творчества, самодеятельной инициативы и социально-культурной активности населения, организация его досуга и отдыха.
</t>
  </si>
  <si>
    <t>Задача 1 подпрограммы 2 «Обеспечение устойчивого  развития и модернизации учреждений культуры»</t>
  </si>
  <si>
    <t>Единиц</t>
  </si>
  <si>
    <t xml:space="preserve">количество экскурсионных маршрутов
</t>
  </si>
  <si>
    <t>1.1.5.</t>
  </si>
  <si>
    <t>Количество учреждений получивших государственную поддержку</t>
  </si>
  <si>
    <t>ед.</t>
  </si>
  <si>
    <t xml:space="preserve"> </t>
  </si>
  <si>
    <t>3.6.</t>
  </si>
  <si>
    <t>1.1.6.</t>
  </si>
  <si>
    <t>Капитальный  ремонт учреждений культуры</t>
  </si>
  <si>
    <t>1.2.3.</t>
  </si>
  <si>
    <t>Количество работников получивших государственную поддержку</t>
  </si>
  <si>
    <t>чел</t>
  </si>
  <si>
    <t xml:space="preserve">Оценка выполнение плана мероприятий по капитальному ремонту учреждений культуры </t>
  </si>
  <si>
    <t>1.3.</t>
  </si>
  <si>
    <t>Поддержка современного литературного творчества</t>
  </si>
  <si>
    <t>единиц</t>
  </si>
  <si>
    <t>Поддержка и развитие социально-значимых проектов в сфере культуры</t>
  </si>
  <si>
    <t>Количество авторов, получивших  поддержку</t>
  </si>
  <si>
    <t>Наименование подпрограммы № 1 "Наследие и Искусство Исилькульского муниципального района Омской области"</t>
  </si>
  <si>
    <t>Наименование подпрограммы № 2 «Обеспечение условий реализации Программы "Культура Исилькульского муниципального района Омской области»</t>
  </si>
  <si>
    <t>План</t>
  </si>
  <si>
    <t>Факт</t>
  </si>
  <si>
    <t>Количество посещений общедоступных (публичных) библиотек (на 1 жителя в год)</t>
  </si>
  <si>
    <t>-</t>
  </si>
  <si>
    <t>1.1.8.</t>
  </si>
  <si>
    <t>Количество молодых специалистов, получивших социальную поддержку</t>
  </si>
  <si>
    <t>чел.</t>
  </si>
  <si>
    <t>Количество работников получивших премию Главы</t>
  </si>
  <si>
    <t>1.3.1</t>
  </si>
  <si>
    <t>Количество учреждений культурно-досугового типа, в которых был проведен капитальный ремонт</t>
  </si>
  <si>
    <t>Количество массовых мероприятий/чемпионатов</t>
  </si>
  <si>
    <t>Наименование ожидаемого результата реализации муниципальной программы (подпрограммы)</t>
  </si>
  <si>
    <t>Единица измерения</t>
  </si>
  <si>
    <t>Причины недостижения ожидаемого результата реализации муниципальной программы (подпрограммы)</t>
  </si>
  <si>
    <t>Отклонение</t>
  </si>
  <si>
    <t>Количество участников культурно-досуговых формирований МБУ КДЦ "Победа"</t>
  </si>
  <si>
    <t>Развитие музейного дела</t>
  </si>
  <si>
    <t>Сохранение и развитие традиционной народной культуры, поддержка творческой инициативы населения.</t>
  </si>
  <si>
    <t>Реализация мероприятий, направленных на достижение целей федерального проекта "Культурная среда"</t>
  </si>
  <si>
    <t>ОТЧЕТ</t>
  </si>
  <si>
    <t>Муниципальная программа  «Культура Исилькульского муниципального района  Омской области»</t>
  </si>
  <si>
    <t>РАСЧЕТ</t>
  </si>
  <si>
    <t>оценки эффективности реализации муниципальной программы Исилькульского муниципального района Омской области</t>
  </si>
  <si>
    <t>(наименование муниципальной программы Исилькульского муниципального района Омской области)</t>
  </si>
  <si>
    <t>Значение</t>
  </si>
  <si>
    <t>Целевой индикатор реализации мероприятия муниципальной программы в рамках соответствующих ВЦП / ОМ (далее соответственно - целевой индикатор, мероприятие)</t>
  </si>
  <si>
    <r>
      <t>Степень достижения значения целевого индикатора (единиц)</t>
    </r>
    <r>
      <rPr>
        <sz val="6"/>
        <color theme="1"/>
        <rFont val="Times New Roman"/>
        <family val="1"/>
        <charset val="204"/>
      </rPr>
      <t>2</t>
    </r>
  </si>
  <si>
    <t>Объем финансирования мероприятия, рублей</t>
  </si>
  <si>
    <r>
      <t>Уровень финансового обеспечения мероприятия (единиц)</t>
    </r>
    <r>
      <rPr>
        <sz val="6"/>
        <color theme="1"/>
        <rFont val="Times New Roman"/>
        <family val="1"/>
        <charset val="204"/>
      </rPr>
      <t>3</t>
    </r>
  </si>
  <si>
    <r>
      <t>Эффективность реализации мероприятия (единиц)</t>
    </r>
    <r>
      <rPr>
        <sz val="6"/>
        <color theme="1"/>
        <rFont val="Times New Roman"/>
        <family val="1"/>
        <charset val="204"/>
      </rPr>
      <t>4</t>
    </r>
  </si>
  <si>
    <t>Эффективность реализации ВЦП /</t>
  </si>
  <si>
    <t>Неисполненные обязательства отчетного года</t>
  </si>
  <si>
    <t>Подпрограмма № 1</t>
  </si>
  <si>
    <t>Мероприятие 1</t>
  </si>
  <si>
    <t>Мероприятия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</si>
  <si>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Целевой индикатор</t>
  </si>
  <si>
    <r>
      <t>Эффективность реализации ВЦП</t>
    </r>
    <r>
      <rPr>
        <vertAlign val="superscript"/>
        <sz val="10"/>
        <color theme="1"/>
        <rFont val="Times New Roman"/>
        <family val="1"/>
        <charset val="204"/>
      </rPr>
      <t>5</t>
    </r>
  </si>
  <si>
    <t>Значение ожидаемого результата реализации муниципальной программы (подпрограммы)</t>
  </si>
  <si>
    <r>
      <t>Степень достижения планового значения ожидаемого результата реализации муниципальной программы (подпрограммы)</t>
    </r>
    <r>
      <rPr>
        <sz val="6"/>
        <color theme="1"/>
        <rFont val="Times New Roman"/>
        <family val="1"/>
        <charset val="204"/>
      </rPr>
      <t>7</t>
    </r>
  </si>
  <si>
    <t>Ожидаемый результат 1</t>
  </si>
  <si>
    <t>Ожидаемый результат s</t>
  </si>
  <si>
    <t>Ожидаемые результаты реализации муниципальной программы</t>
  </si>
  <si>
    <t>Наименование ведомственной целевой программы (далее - ВЦП) / основного мероприятия (далее-ОМ)</t>
  </si>
  <si>
    <t>В том числе неисполненные обязательства года, предшествующего отчетному</t>
  </si>
  <si>
    <t>Мероприятия, за исключением мероприятий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</si>
  <si>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"Наследие и Искусство Исилькульского муниципального района Омской области"</t>
  </si>
  <si>
    <t>Итого</t>
  </si>
  <si>
    <t>1.Развитие библиотечного дела</t>
  </si>
  <si>
    <t>2.Развитие музейного дела</t>
  </si>
  <si>
    <t>3. Сохранение и развитие традиционной народной культуры, поддержка творческой инициативы населения.</t>
  </si>
  <si>
    <t xml:space="preserve">Создание условий для развития туризма на территории Исилькульского муниципального района </t>
  </si>
  <si>
    <t xml:space="preserve">4. Сохранение и развитие исполнительских искусств, поддержка современного изобразительного искусства </t>
  </si>
  <si>
    <t>Организация выплат именных стипендий главы Администрации Исилькульского муниципального района одаренным детям учащимся школ дополнительного образования детей</t>
  </si>
  <si>
    <t>Эффективность реализации ОМ</t>
  </si>
  <si>
    <t>Эффективность реализации подпрограммы № 1</t>
  </si>
  <si>
    <t>Подпрограмма № 2</t>
  </si>
  <si>
    <t>"Обеспечение условий реализации Программы "Культура Исилькульского муниципального района Омской области"</t>
  </si>
  <si>
    <t>1.1.Развитие и модернизация учреждений культуры Исилькульского муниципального района</t>
  </si>
  <si>
    <t>не менее 90%</t>
  </si>
  <si>
    <t xml:space="preserve">1.2.Развитие кадрового потенциала </t>
  </si>
  <si>
    <t xml:space="preserve">Предоставление дополнительного образования работникам муниципальных учреждений
</t>
  </si>
  <si>
    <t>Доля руководителей и специалистов муниципальных учреждений Исилькульского муниципального района Омской области в сфере культуры, получивших дополнительное профессиональное образование, от общего числа руководителей и специалистов муниципальных учреждений Исилькульского муниципального района Омской области в сфере культуры</t>
  </si>
  <si>
    <t>Государственная поддержка отрасли культуры</t>
  </si>
  <si>
    <t>1.3.1.</t>
  </si>
  <si>
    <t>2. Достижение показателей  эффективного управления в сфере культуры Исилькульского муниципального района</t>
  </si>
  <si>
    <t>Оценка выполнения муниципального задания подведомственных структурных учреждений</t>
  </si>
  <si>
    <t>2.3.</t>
  </si>
  <si>
    <t>Обеспечение финансово-экономической, бухгалтерской, хозяйственной деятельности  учреждений культуры</t>
  </si>
  <si>
    <t>Эффективность реализации подпрограммы № 2</t>
  </si>
  <si>
    <t>Эффективность реализации муниципальной программы по целевым индикаторам</t>
  </si>
  <si>
    <t>Подпрограмма № 1 "Наследие и Искусство Исилькульского муниципального района Омской области"</t>
  </si>
  <si>
    <t>Подпрограмма № 2 "Обеспечение условий реализации Программы "Культура Исилькульского муниципального района Омской области"</t>
  </si>
  <si>
    <t>Ожидаемые результаты реализации входящих в муниципальную программу подпрограммы № 1</t>
  </si>
  <si>
    <t>Ожидаемые результаты реализации входящих в муниципальную программу подпрограммы № 2</t>
  </si>
  <si>
    <t>Итоговая степень достижения плановых значений ожидаемых результатов реализации муниципальной программы</t>
  </si>
  <si>
    <r>
      <t>2.</t>
    </r>
    <r>
      <rPr>
        <sz val="7"/>
        <rFont val="Times New Roman"/>
        <family val="1"/>
        <charset val="204"/>
      </rPr>
      <t xml:space="preserve">  </t>
    </r>
    <r>
      <rPr>
        <sz val="9.5"/>
        <rFont val="Times New Roman"/>
        <family val="1"/>
        <charset val="204"/>
      </rPr>
      <t>Расчет степени достижения плановых значений ожидаемых результатов реализации муниципальной программы (подпрограмм):</t>
    </r>
  </si>
  <si>
    <t>Количество муниципальных детских
школ искусств по видам искусств, в которых был проведен капитальный
ремонт за счет субсидии</t>
  </si>
  <si>
    <t>Построены (реконструированы) и (или) капитально отремонтированы культурно-досуговые учреждения в сельской местности</t>
  </si>
  <si>
    <t>Наименование</t>
  </si>
  <si>
    <r>
      <t>1.</t>
    </r>
    <r>
      <rPr>
        <sz val="7"/>
        <color theme="1"/>
        <rFont val="Times New Roman"/>
        <family val="1"/>
        <charset val="204"/>
      </rPr>
      <t xml:space="preserve"> </t>
    </r>
    <r>
      <rPr>
        <sz val="9.5"/>
        <color theme="1"/>
        <rFont val="Times New Roman"/>
        <family val="1"/>
        <charset val="204"/>
      </rPr>
      <t>Расчет эффективности реализации муниципальной программы по целевым индикаторам реализации мероприятий государственной программы</t>
    </r>
  </si>
  <si>
    <t>Количество авторов, получивших  поддержку на развитие современного литературного творчества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</si>
  <si>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</si>
  <si>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Количество посещений культурно-досуговых  мероприятий "Дворец культуры имени В.В.Радула" и МБУ ИЦКС на 1000 человек населения</t>
  </si>
  <si>
    <t>Количество участников культурно-досуговых формирований "Дворец культуры имени В.В.Радула" и МБУ ИЦКС</t>
  </si>
  <si>
    <t>Сохранение и развитие традиционной народной культуры, поддержка творческой инициативы населения</t>
  </si>
  <si>
    <t>3.1.</t>
  </si>
  <si>
    <t>Количество посещений культурно-досуговых  мероприятий  МБУ КДЦ "Победа" на 1000 жителей</t>
  </si>
  <si>
    <t>Увеличение доли детей, обучающихся в детских школах искусств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</si>
  <si>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</si>
  <si>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</si>
  <si>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4.1.</t>
  </si>
  <si>
    <t>Доля учащихся получающих  именные  стипендии от общего числа учащихся школ дополнительного образования детей</t>
  </si>
  <si>
    <t>1.1.1.</t>
  </si>
  <si>
    <t>Развитие и модернизация учреждений культуры Ис-илькульского муниципального района</t>
  </si>
  <si>
    <t>Численность участников клубных форрмирований</t>
  </si>
  <si>
    <t xml:space="preserve">Оценка выполнения плана мероприятий по оснащению материально –технической базы учреждений культуры </t>
  </si>
  <si>
    <t>Оценка выполнения плана мероприятий по ремонту и материально-техническому оснащению  объектов, находящихся в муниципальной собственности</t>
  </si>
  <si>
    <t>1.4.1.</t>
  </si>
  <si>
    <t>Библиотечное, библиографическое  и информационное обслуживание пользователей библиотеки</t>
  </si>
  <si>
    <t>Обновление фондов библиотек Исилькульского муниципального района на 1000 человек населения</t>
  </si>
  <si>
    <t>Публичный показ музейных предметов,  музейных коллекций</t>
  </si>
  <si>
    <t>Организация деятельности клубных формирований и формирований самодеятельного народного творчества</t>
  </si>
  <si>
    <t>Количество посещений культурно-досуговых  мероприятий МБУ КДЦ "Победа" на 1000 человек населения</t>
  </si>
  <si>
    <t>Показ кинофильмов</t>
  </si>
  <si>
    <t xml:space="preserve">Реализация дополнительных общеобразовательных предпрофессиональных  программ в области искусств </t>
  </si>
  <si>
    <t xml:space="preserve">Доля учащихся, получающих  именные  стипендии от общего числа учащихся школ дополнительного образования детей. 
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</si>
  <si>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
</t>
  </si>
  <si>
    <t>Численность
участников клубных
формирований</t>
  </si>
  <si>
    <t>Государственная поддержка отрасли культуры (расходы муниципальных библиотек на обеспечение широкополосным доступом к сети "Интернет")</t>
  </si>
  <si>
    <t>Количество учреждений, получивших  поддержку в реализации социально-значимых проектов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</si>
  <si>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</si>
  <si>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 xml:space="preserve">Руководство и управление в сфере установленных функций органов местного самоуправления </t>
  </si>
  <si>
    <t>1.3. Реализация мероприятий, направленных на достижение целей федерального проекта "Культурная среда"</t>
  </si>
  <si>
    <t>1.4. Реализация мероприятия, направленного на достижение целей федерального проекта "Творческие люди"</t>
  </si>
  <si>
    <t>Реализация мероприятия, направленного на достижение целей федерального проекта "Творческие люди"</t>
  </si>
  <si>
    <t>100,00</t>
  </si>
  <si>
    <t>общая эффективность реализации программы</t>
  </si>
  <si>
    <t>зад 1 подпрогр</t>
  </si>
  <si>
    <t xml:space="preserve">улучш усл библ </t>
  </si>
  <si>
    <t xml:space="preserve"> "Создание условий для улучшения библиотечного обслуживания населения "</t>
  </si>
  <si>
    <t>"Совершенствование музейного дела и обеспечение доступности музейных фондов"</t>
  </si>
  <si>
    <t xml:space="preserve">"Удовлетворение общественных потребностей  в сохранении и  развитии народной культуры, поддержка любительского художественного творчества, самодеятельной инициативы и социально-культурной активности населения, организация его досуга и отдыха"
</t>
  </si>
  <si>
    <t>"Обеспечение доступности по программе дополнительного образования детей сферы культуры"</t>
  </si>
  <si>
    <t>"Обеспечение устойчивого  развития и модернизации учреждений культуры"</t>
  </si>
  <si>
    <t>"Обеспечение эффективного управления в сфере культуры, искусства  и охраны культурного наследия "</t>
  </si>
  <si>
    <t>1.1.9.</t>
  </si>
  <si>
    <t>Количество муниципальных учреждений в сфере культуры, в которых произведено материально-техническое оснащение</t>
  </si>
  <si>
    <t>Численность трудоустроенных на
общественные работы граждан,
зарегистрированных в центрах занятости в целях поиска подходящей работы, включая безработных граждан</t>
  </si>
  <si>
    <t>Уровень регистрируемой безработицы</t>
  </si>
  <si>
    <t>Реализация дополнительных мероприятий, направленных на снижение напряженности на рынке труда Омской области</t>
  </si>
  <si>
    <r>
      <t xml:space="preserve">ОМ / подпрограммы муниципальной программы (далее - подпрограмма) / муниципальной программы </t>
    </r>
    <r>
      <rPr>
        <sz val="10"/>
        <color theme="1"/>
        <rFont val="Times New Roman"/>
        <family val="1"/>
        <charset val="204"/>
      </rPr>
      <t>5</t>
    </r>
    <r>
      <rPr>
        <sz val="6"/>
        <color theme="1"/>
        <rFont val="Times New Roman"/>
        <family val="1"/>
        <charset val="204"/>
      </rPr>
      <t xml:space="preserve"> </t>
    </r>
    <r>
      <rPr>
        <sz val="9.5"/>
        <color theme="1"/>
        <rFont val="Times New Roman"/>
        <family val="1"/>
        <charset val="204"/>
      </rPr>
      <t>(процентов)</t>
    </r>
  </si>
  <si>
    <t>гр.13</t>
  </si>
  <si>
    <t>гр.14</t>
  </si>
  <si>
    <t xml:space="preserve">o достижении плановых значений ожидаемых результатов реализации муниципальной программы </t>
  </si>
  <si>
    <t>«Культура Исилькульского муниципального района  Омской области»</t>
  </si>
  <si>
    <t>х</t>
  </si>
  <si>
    <t>Лучшее сельское учреждение культуры Исилькульского муниципального района Омской области</t>
  </si>
  <si>
    <t>Количество учреждений признанных лучшими по результатам конкурса</t>
  </si>
  <si>
    <t xml:space="preserve">Организация выплат молодым специалистам учреждений культуры, расположенным на территории Исилькульского муниципального района  Омской области, единовременного денежного пособия в качестве мер социальной поддержки
</t>
  </si>
  <si>
    <t xml:space="preserve">Премия Главы Исилькульского муниципального района Омской области специалисту "За достижения в сфере культуры"
</t>
  </si>
  <si>
    <t>Государственная поддержка отрасли культуры (софинансирование расходов на модернизацию путем реконструкции и (или) капитального ремонта муниципальных детских школ искусств по видам искусств)</t>
  </si>
  <si>
    <t xml:space="preserve">Реконструированы и
(или) капитально
отремонтированы
муниципальные
детские школы
искусств по видам
искусств
</t>
  </si>
  <si>
    <t>Техническое оснащение муниципальных и региональных музеев</t>
  </si>
  <si>
    <t>1.3.4.</t>
  </si>
  <si>
    <t>1.3.5.</t>
  </si>
  <si>
    <t xml:space="preserve">Технически оснащены региональные и муниципальные музеи
</t>
  </si>
  <si>
    <t xml:space="preserve">Оказана государственная поддержка лучшим работникам сельских учреждений культуры
</t>
  </si>
  <si>
    <t>1.5. Реализация мероприятия, направленного на достижение целей федерального проекта "Цифровая культура"</t>
  </si>
  <si>
    <t>Создание виртуальных концертных залов</t>
  </si>
  <si>
    <t>1.5.1.</t>
  </si>
  <si>
    <t xml:space="preserve">Созданы виртуальные
концертные залы на
площадках организаций
культуры, в том числе в домах
культуры, библиотеках,
музеях, для трансляции
знаковых культурных мероприятий
</t>
  </si>
  <si>
    <t>Проведены мероприятия по комплектованию книжных фондов библиотек муниципальных образований и государственных общедоступных библиотек субъектов Российской Федерации</t>
  </si>
  <si>
    <t>Государственными и муниципальными учреждениями культурно-досугового типа в населенных пунктах с числом жителей до 50 тысяч человек реализованы мероприятия по развитию и укреплению материально-технической базы</t>
  </si>
  <si>
    <t>Технически оснащены региональные и муниципальные музеи</t>
  </si>
  <si>
    <t>Реконструированы и
(или) капитально отремонтированы
муниципальные детские школы
искусств по видам искусств</t>
  </si>
  <si>
    <t>Оказана государственная поддержка лучшим работникам сельских учреждений культуры</t>
  </si>
  <si>
    <t>Реализация мероприятия, направленного на достижение целей федерального проекта "Цифровая культура"</t>
  </si>
  <si>
    <t>1/0,99</t>
  </si>
  <si>
    <t>Оценка выполнения плана мероприятий по капитальному ремонту учреждений культуры</t>
  </si>
  <si>
    <t>Количество молодых специалистов,  получивших социальную поддержку</t>
  </si>
  <si>
    <t>1.3.2.</t>
  </si>
  <si>
    <t>1.4.1</t>
  </si>
  <si>
    <t>Количество учреждений, признанных лучшими по результатам конкурса</t>
  </si>
  <si>
    <t xml:space="preserve">Количество работников, получивших премию Главы
</t>
  </si>
  <si>
    <t>Развитие кадрового потенциала</t>
  </si>
  <si>
    <t>2</t>
  </si>
  <si>
    <t xml:space="preserve">Созданы виртуальные концертные залы на площадках организаций культуры, в том числе в домах культуры, библиотеках, музеях, для трансляции знаковых культурных мероприятий </t>
  </si>
  <si>
    <t>Финансирование мероприятия "Комплектование книжных фондов муниципальных библиотек" в 2024г осталось на уровне 2023г, но в связи с ростом стоимости одной книги, сократилось количество новых поступлений в совокупный фонд муниципальных библиотек муниципального района Омской области в год</t>
  </si>
  <si>
    <t xml:space="preserve"> Оснащение образовательных учреждений в сфере культуры (детские школы искусств по видам искусств) музыкальными инструментами, оборудованием и учебными материалами </t>
  </si>
  <si>
    <t>1.3.6</t>
  </si>
  <si>
    <t>за 2024 год</t>
  </si>
  <si>
    <t>Ремонт и материально-техническое оснащение объектов, находящихся в муниципальной собственности</t>
  </si>
  <si>
    <t xml:space="preserve">Государственная поддержка отрасли культуры (приобретение музыкальных инструментов, оборудования и материалов для детских школ искусств муниципальных образований) </t>
  </si>
  <si>
    <t>1.3.6.</t>
  </si>
  <si>
    <t>1</t>
  </si>
  <si>
    <r>
      <t xml:space="preserve">Приложение № 1
к Постановлению Администрации
Исилькульского муниципального района 
</t>
    </r>
    <r>
      <rPr>
        <sz val="14"/>
        <color rgb="FFFF0000"/>
        <rFont val="Times New Roman"/>
        <family val="1"/>
        <charset val="204"/>
      </rPr>
      <t>от ____.____.2025 г  № ___</t>
    </r>
    <r>
      <rPr>
        <sz val="14"/>
        <color theme="1"/>
        <rFont val="Times New Roman"/>
        <family val="1"/>
        <charset val="204"/>
      </rPr>
      <t xml:space="preserve">
</t>
    </r>
  </si>
  <si>
    <r>
      <t xml:space="preserve">  «Культура Исилькульского муниципального района  Омской области»</t>
    </r>
    <r>
      <rPr>
        <sz val="12"/>
        <rFont val="Calibri"/>
        <family val="2"/>
        <charset val="204"/>
      </rPr>
      <t xml:space="preserve"> за 2024 год</t>
    </r>
  </si>
  <si>
    <t xml:space="preserve">Приложение 
к отчету о достижении плановых значений ожидаемых
результатов реализации муниципальной программы 
"Культура Исилькульского муниципального района Омской области" за 2024 год
</t>
  </si>
  <si>
    <t>99,5+100/2</t>
  </si>
  <si>
    <t>(0,91+1)/2*100=96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</si>
</sst>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_ ;\-#,##0.00\ "/>
    <numFmt numFmtId="166" formatCode="#,##0_ ;\-#,##0\ "/>
    <numFmt numFmtId="167" formatCode="#,##0.0_ ;\-#,##0.0\ "/>
    <numFmt numFmtId="168" formatCode="0_ ;\-0\ "/>
  </numFmts>
  <fonts count="4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Franklin Gothic Medium"/>
      <family val="2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9.5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u/>
      <sz val="10"/>
      <color theme="1"/>
      <name val="Calibri"/>
      <family val="2"/>
      <charset val="204"/>
    </font>
    <font>
      <u/>
      <sz val="11"/>
      <color theme="1"/>
      <name val="Calibri"/>
      <family val="2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.5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9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Calibri"/>
      <family val="2"/>
      <charset val="204"/>
    </font>
    <font>
      <u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69">
    <xf numFmtId="0" fontId="0" fillId="0" borderId="0" xfId="0"/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0" fillId="0" borderId="0" xfId="0" applyFont="1" applyFill="1"/>
    <xf numFmtId="0" fontId="3" fillId="0" borderId="11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vertical="center" wrapText="1"/>
    </xf>
    <xf numFmtId="0" fontId="15" fillId="0" borderId="0" xfId="0" applyFont="1" applyFill="1" applyAlignment="1"/>
    <xf numFmtId="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8" fillId="0" borderId="23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vertical="center" wrapText="1"/>
    </xf>
    <xf numFmtId="0" fontId="12" fillId="0" borderId="24" xfId="0" applyFont="1" applyFill="1" applyBorder="1" applyAlignment="1">
      <alignment vertical="center" wrapText="1"/>
    </xf>
    <xf numFmtId="0" fontId="13" fillId="0" borderId="24" xfId="0" applyFont="1" applyFill="1" applyBorder="1" applyAlignment="1">
      <alignment vertical="center" wrapText="1"/>
    </xf>
    <xf numFmtId="0" fontId="8" fillId="0" borderId="0" xfId="0" applyFont="1" applyFill="1"/>
    <xf numFmtId="3" fontId="7" fillId="0" borderId="1" xfId="0" applyNumberFormat="1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16" fontId="12" fillId="0" borderId="1" xfId="0" applyNumberFormat="1" applyFont="1" applyFill="1" applyBorder="1" applyAlignment="1">
      <alignment vertical="center" wrapText="1"/>
    </xf>
    <xf numFmtId="16" fontId="12" fillId="0" borderId="2" xfId="0" applyNumberFormat="1" applyFont="1" applyFill="1" applyBorder="1" applyAlignment="1">
      <alignment vertical="center" wrapText="1"/>
    </xf>
    <xf numFmtId="14" fontId="12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left" vertical="center" indent="15"/>
    </xf>
    <xf numFmtId="0" fontId="8" fillId="0" borderId="7" xfId="0" applyFont="1" applyFill="1" applyBorder="1" applyAlignment="1">
      <alignment vertical="center" wrapText="1"/>
    </xf>
    <xf numFmtId="0" fontId="18" fillId="0" borderId="0" xfId="0" applyFont="1" applyFill="1"/>
    <xf numFmtId="0" fontId="18" fillId="0" borderId="7" xfId="0" applyFont="1" applyFill="1" applyBorder="1" applyAlignment="1"/>
    <xf numFmtId="0" fontId="18" fillId="0" borderId="14" xfId="0" applyFont="1" applyFill="1" applyBorder="1" applyAlignment="1"/>
    <xf numFmtId="0" fontId="18" fillId="0" borderId="6" xfId="0" applyFont="1" applyFill="1" applyBorder="1" applyAlignment="1"/>
    <xf numFmtId="0" fontId="18" fillId="0" borderId="1" xfId="0" applyFont="1" applyFill="1" applyBorder="1" applyAlignment="1">
      <alignment horizontal="center"/>
    </xf>
    <xf numFmtId="1" fontId="18" fillId="0" borderId="1" xfId="0" applyNumberFormat="1" applyFont="1" applyFill="1" applyBorder="1" applyAlignment="1">
      <alignment horizontal="center" vertical="center"/>
    </xf>
    <xf numFmtId="0" fontId="0" fillId="0" borderId="0" xfId="0" applyNumberFormat="1" applyFont="1" applyFill="1"/>
    <xf numFmtId="0" fontId="0" fillId="0" borderId="0" xfId="0" applyFont="1" applyFill="1" applyBorder="1"/>
    <xf numFmtId="0" fontId="0" fillId="0" borderId="0" xfId="0" applyFont="1" applyFill="1" applyAlignment="1">
      <alignment vertical="center" wrapText="1"/>
    </xf>
    <xf numFmtId="0" fontId="20" fillId="0" borderId="0" xfId="0" applyFont="1" applyFill="1" applyAlignment="1">
      <alignment wrapText="1"/>
    </xf>
    <xf numFmtId="0" fontId="22" fillId="0" borderId="0" xfId="0" applyFont="1" applyFill="1" applyAlignment="1">
      <alignment wrapText="1"/>
    </xf>
    <xf numFmtId="0" fontId="20" fillId="0" borderId="0" xfId="0" applyFont="1" applyFill="1" applyBorder="1" applyAlignment="1"/>
    <xf numFmtId="0" fontId="20" fillId="0" borderId="0" xfId="0" applyFont="1" applyFill="1"/>
    <xf numFmtId="0" fontId="20" fillId="0" borderId="0" xfId="0" applyFont="1" applyFill="1" applyBorder="1" applyAlignment="1">
      <alignment horizontal="center"/>
    </xf>
    <xf numFmtId="0" fontId="0" fillId="0" borderId="24" xfId="0" applyFont="1" applyFill="1" applyBorder="1" applyAlignment="1">
      <alignment vertical="top" wrapText="1"/>
    </xf>
    <xf numFmtId="164" fontId="12" fillId="0" borderId="2" xfId="0" applyNumberFormat="1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vertical="top" wrapText="1"/>
    </xf>
    <xf numFmtId="164" fontId="12" fillId="0" borderId="1" xfId="0" applyNumberFormat="1" applyFont="1" applyFill="1" applyBorder="1" applyAlignment="1">
      <alignment vertical="top" wrapText="1"/>
    </xf>
    <xf numFmtId="164" fontId="12" fillId="0" borderId="1" xfId="0" applyNumberFormat="1" applyFont="1" applyFill="1" applyBorder="1" applyAlignment="1">
      <alignment vertical="center"/>
    </xf>
    <xf numFmtId="2" fontId="0" fillId="0" borderId="0" xfId="0" applyNumberFormat="1" applyFont="1" applyFill="1"/>
    <xf numFmtId="1" fontId="7" fillId="0" borderId="1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2" fontId="17" fillId="0" borderId="31" xfId="0" applyNumberFormat="1" applyFont="1" applyFill="1" applyBorder="1" applyAlignment="1">
      <alignment horizontal="center" vertical="center" wrapText="1"/>
    </xf>
    <xf numFmtId="4" fontId="25" fillId="0" borderId="0" xfId="0" applyNumberFormat="1" applyFont="1" applyFill="1" applyAlignment="1">
      <alignment vertical="center" wrapText="1"/>
    </xf>
    <xf numFmtId="2" fontId="17" fillId="0" borderId="27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center" wrapText="1"/>
    </xf>
    <xf numFmtId="0" fontId="26" fillId="0" borderId="0" xfId="0" applyFont="1" applyFill="1"/>
    <xf numFmtId="2" fontId="28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left" vertical="center" indent="15"/>
    </xf>
    <xf numFmtId="166" fontId="7" fillId="0" borderId="1" xfId="0" applyNumberFormat="1" applyFont="1" applyFill="1" applyBorder="1" applyAlignment="1">
      <alignment horizontal="center" vertical="center"/>
    </xf>
    <xf numFmtId="164" fontId="12" fillId="0" borderId="2" xfId="0" applyNumberFormat="1" applyFont="1" applyFill="1" applyBorder="1" applyAlignment="1">
      <alignment horizontal="center" vertical="top"/>
    </xf>
    <xf numFmtId="164" fontId="12" fillId="0" borderId="5" xfId="0" applyNumberFormat="1" applyFont="1" applyFill="1" applyBorder="1" applyAlignment="1">
      <alignment horizontal="center" vertical="top"/>
    </xf>
    <xf numFmtId="164" fontId="12" fillId="0" borderId="3" xfId="0" applyNumberFormat="1" applyFont="1" applyFill="1" applyBorder="1" applyAlignment="1">
      <alignment horizontal="center" vertical="top"/>
    </xf>
    <xf numFmtId="4" fontId="18" fillId="0" borderId="0" xfId="0" applyNumberFormat="1" applyFont="1" applyFill="1"/>
    <xf numFmtId="0" fontId="8" fillId="0" borderId="1" xfId="0" applyFont="1" applyFill="1" applyBorder="1" applyAlignment="1">
      <alignment horizontal="right" vertical="center" wrapText="1"/>
    </xf>
    <xf numFmtId="2" fontId="17" fillId="0" borderId="33" xfId="0" applyNumberFormat="1" applyFont="1" applyFill="1" applyBorder="1" applyAlignment="1">
      <alignment horizontal="center" vertical="center" wrapText="1"/>
    </xf>
    <xf numFmtId="0" fontId="27" fillId="0" borderId="0" xfId="0" applyFont="1" applyFill="1"/>
    <xf numFmtId="4" fontId="35" fillId="0" borderId="0" xfId="0" applyNumberFormat="1" applyFont="1" applyFill="1" applyAlignment="1">
      <alignment vertical="center" wrapText="1"/>
    </xf>
    <xf numFmtId="2" fontId="36" fillId="0" borderId="0" xfId="0" applyNumberFormat="1" applyFont="1" applyFill="1" applyBorder="1" applyAlignment="1">
      <alignment horizontal="center" vertical="center" wrapText="1"/>
    </xf>
    <xf numFmtId="4" fontId="34" fillId="0" borderId="0" xfId="0" applyNumberFormat="1" applyFont="1" applyFill="1"/>
    <xf numFmtId="0" fontId="34" fillId="0" borderId="0" xfId="0" applyFont="1" applyFill="1"/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top" wrapText="1"/>
    </xf>
    <xf numFmtId="164" fontId="12" fillId="0" borderId="5" xfId="0" applyNumberFormat="1" applyFont="1" applyFill="1" applyBorder="1" applyAlignment="1">
      <alignment horizontal="center" vertical="top" wrapText="1"/>
    </xf>
    <xf numFmtId="164" fontId="12" fillId="0" borderId="3" xfId="0" applyNumberFormat="1" applyFont="1" applyFill="1" applyBorder="1" applyAlignment="1">
      <alignment horizontal="center" vertical="top" wrapText="1"/>
    </xf>
    <xf numFmtId="164" fontId="12" fillId="0" borderId="1" xfId="0" applyNumberFormat="1" applyFont="1" applyFill="1" applyBorder="1" applyAlignment="1">
      <alignment horizontal="center" vertical="top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" fontId="12" fillId="0" borderId="5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top"/>
    </xf>
    <xf numFmtId="0" fontId="8" fillId="0" borderId="23" xfId="0" applyFont="1" applyFill="1" applyBorder="1" applyAlignment="1">
      <alignment horizontal="right" vertical="center" wrapText="1"/>
    </xf>
    <xf numFmtId="0" fontId="12" fillId="0" borderId="7" xfId="0" applyFont="1" applyFill="1" applyBorder="1" applyAlignment="1">
      <alignment vertical="center" wrapText="1"/>
    </xf>
    <xf numFmtId="166" fontId="12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37" fillId="0" borderId="0" xfId="0" applyNumberFormat="1" applyFont="1" applyFill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" fontId="12" fillId="0" borderId="2" xfId="0" applyNumberFormat="1" applyFont="1" applyFill="1" applyBorder="1" applyAlignment="1">
      <alignment horizontal="center" vertical="center" wrapText="1"/>
    </xf>
    <xf numFmtId="4" fontId="33" fillId="0" borderId="2" xfId="0" applyNumberFormat="1" applyFont="1" applyFill="1" applyBorder="1" applyAlignment="1">
      <alignment horizontal="right" vertical="center" wrapText="1"/>
    </xf>
    <xf numFmtId="2" fontId="3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right" vertical="center"/>
    </xf>
    <xf numFmtId="0" fontId="12" fillId="0" borderId="5" xfId="0" applyFont="1" applyFill="1" applyBorder="1" applyAlignment="1">
      <alignment horizontal="center" vertical="center" wrapText="1"/>
    </xf>
    <xf numFmtId="2" fontId="17" fillId="0" borderId="34" xfId="0" applyNumberFormat="1" applyFont="1" applyFill="1" applyBorder="1" applyAlignment="1">
      <alignment horizontal="center" vertical="center" wrapText="1"/>
    </xf>
    <xf numFmtId="164" fontId="29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29" fillId="0" borderId="1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" fontId="12" fillId="0" borderId="5" xfId="0" applyNumberFormat="1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16" fontId="12" fillId="0" borderId="7" xfId="0" applyNumberFormat="1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vertical="center" wrapText="1"/>
    </xf>
    <xf numFmtId="16" fontId="12" fillId="0" borderId="7" xfId="0" applyNumberFormat="1" applyFont="1" applyFill="1" applyBorder="1" applyAlignment="1">
      <alignment vertical="center" wrapText="1"/>
    </xf>
    <xf numFmtId="16" fontId="12" fillId="0" borderId="14" xfId="0" applyNumberFormat="1" applyFont="1" applyFill="1" applyBorder="1" applyAlignment="1">
      <alignment vertical="center" wrapText="1"/>
    </xf>
    <xf numFmtId="2" fontId="16" fillId="0" borderId="3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top" wrapText="1"/>
    </xf>
    <xf numFmtId="164" fontId="12" fillId="0" borderId="1" xfId="0" applyNumberFormat="1" applyFont="1" applyFill="1" applyBorder="1" applyAlignment="1">
      <alignment horizontal="center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0" fillId="3" borderId="0" xfId="0" applyNumberFormat="1" applyFont="1" applyFill="1"/>
    <xf numFmtId="0" fontId="12" fillId="3" borderId="24" xfId="0" applyFont="1" applyFill="1" applyBorder="1" applyAlignment="1">
      <alignment vertical="center" wrapText="1"/>
    </xf>
    <xf numFmtId="2" fontId="12" fillId="3" borderId="24" xfId="0" applyNumberFormat="1" applyFont="1" applyFill="1" applyBorder="1" applyAlignment="1">
      <alignment vertical="center" wrapText="1"/>
    </xf>
    <xf numFmtId="2" fontId="12" fillId="3" borderId="1" xfId="0" applyNumberFormat="1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center" vertical="center" wrapText="1"/>
    </xf>
    <xf numFmtId="1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166" fontId="7" fillId="3" borderId="1" xfId="0" applyNumberFormat="1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2" fontId="7" fillId="3" borderId="2" xfId="0" applyNumberFormat="1" applyFont="1" applyFill="1" applyBorder="1" applyAlignment="1">
      <alignment horizontal="center" vertical="center" wrapText="1"/>
    </xf>
    <xf numFmtId="2" fontId="18" fillId="3" borderId="1" xfId="0" applyNumberFormat="1" applyFont="1" applyFill="1" applyBorder="1" applyAlignment="1">
      <alignment horizontal="center"/>
    </xf>
    <xf numFmtId="2" fontId="18" fillId="3" borderId="0" xfId="0" applyNumberFormat="1" applyFont="1" applyFill="1"/>
    <xf numFmtId="164" fontId="12" fillId="3" borderId="1" xfId="0" applyNumberFormat="1" applyFont="1" applyFill="1" applyBorder="1" applyAlignment="1">
      <alignment horizontal="center" vertical="center" wrapText="1"/>
    </xf>
    <xf numFmtId="1" fontId="12" fillId="3" borderId="1" xfId="0" applyNumberFormat="1" applyFont="1" applyFill="1" applyBorder="1" applyAlignment="1">
      <alignment horizontal="center" vertical="center" wrapText="1"/>
    </xf>
    <xf numFmtId="2" fontId="18" fillId="3" borderId="1" xfId="0" applyNumberFormat="1" applyFont="1" applyFill="1" applyBorder="1" applyAlignment="1">
      <alignment horizontal="center" vertical="center"/>
    </xf>
    <xf numFmtId="164" fontId="12" fillId="3" borderId="5" xfId="0" applyNumberFormat="1" applyFont="1" applyFill="1" applyBorder="1" applyAlignment="1">
      <alignment horizontal="center" vertical="center" wrapText="1"/>
    </xf>
    <xf numFmtId="164" fontId="12" fillId="3" borderId="3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vertical="center"/>
    </xf>
    <xf numFmtId="0" fontId="18" fillId="3" borderId="14" xfId="0" applyFont="1" applyFill="1" applyBorder="1" applyAlignment="1"/>
    <xf numFmtId="2" fontId="18" fillId="3" borderId="14" xfId="0" applyNumberFormat="1" applyFont="1" applyFill="1" applyBorder="1" applyAlignment="1"/>
    <xf numFmtId="14" fontId="12" fillId="0" borderId="3" xfId="0" applyNumberFormat="1" applyFont="1" applyFill="1" applyBorder="1" applyAlignment="1">
      <alignment vertical="center" wrapText="1"/>
    </xf>
    <xf numFmtId="1" fontId="12" fillId="0" borderId="1" xfId="0" applyNumberFormat="1" applyFont="1" applyFill="1" applyBorder="1" applyAlignment="1">
      <alignment horizontal="center"/>
    </xf>
    <xf numFmtId="168" fontId="12" fillId="0" borderId="2" xfId="0" applyNumberFormat="1" applyFont="1" applyFill="1" applyBorder="1" applyAlignment="1">
      <alignment horizontal="center" vertical="center" wrapText="1"/>
    </xf>
    <xf numFmtId="168" fontId="12" fillId="0" borderId="1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vertical="center"/>
    </xf>
    <xf numFmtId="49" fontId="12" fillId="0" borderId="1" xfId="0" applyNumberFormat="1" applyFont="1" applyFill="1" applyBorder="1" applyAlignment="1">
      <alignment vertical="center"/>
    </xf>
    <xf numFmtId="49" fontId="12" fillId="0" borderId="7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8" fillId="0" borderId="19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1" fontId="7" fillId="0" borderId="5" xfId="0" applyNumberFormat="1" applyFont="1" applyFill="1" applyBorder="1" applyAlignment="1">
      <alignment horizontal="center" vertical="center" wrapText="1"/>
    </xf>
    <xf numFmtId="166" fontId="29" fillId="0" borderId="2" xfId="0" applyNumberFormat="1" applyFont="1" applyFill="1" applyBorder="1" applyAlignment="1">
      <alignment horizontal="center" vertical="center" wrapText="1"/>
    </xf>
    <xf numFmtId="16" fontId="12" fillId="0" borderId="3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2" fontId="26" fillId="0" borderId="0" xfId="0" applyNumberFormat="1" applyFont="1" applyFill="1" applyAlignment="1">
      <alignment vertical="center" wrapText="1"/>
    </xf>
    <xf numFmtId="2" fontId="26" fillId="0" borderId="0" xfId="0" applyNumberFormat="1" applyFont="1" applyFill="1"/>
    <xf numFmtId="2" fontId="8" fillId="0" borderId="14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15" fillId="0" borderId="0" xfId="0" applyNumberFormat="1" applyFont="1" applyFill="1" applyAlignment="1">
      <alignment vertical="center" wrapText="1"/>
    </xf>
    <xf numFmtId="2" fontId="19" fillId="0" borderId="0" xfId="0" applyNumberFormat="1" applyFont="1" applyFill="1" applyBorder="1" applyAlignment="1">
      <alignment horizontal="center"/>
    </xf>
    <xf numFmtId="2" fontId="8" fillId="0" borderId="0" xfId="0" applyNumberFormat="1" applyFont="1" applyFill="1" applyAlignment="1">
      <alignment horizontal="center" vertical="center"/>
    </xf>
    <xf numFmtId="1" fontId="8" fillId="0" borderId="23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/>
    </xf>
    <xf numFmtId="1" fontId="1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top"/>
    </xf>
    <xf numFmtId="164" fontId="12" fillId="0" borderId="1" xfId="0" applyNumberFormat="1" applyFont="1" applyFill="1" applyBorder="1" applyAlignment="1">
      <alignment horizontal="center" vertical="center" wrapText="1"/>
    </xf>
    <xf numFmtId="2" fontId="15" fillId="0" borderId="0" xfId="0" applyNumberFormat="1" applyFont="1" applyFill="1" applyAlignment="1"/>
    <xf numFmtId="4" fontId="12" fillId="0" borderId="1" xfId="0" applyNumberFormat="1" applyFont="1" applyFill="1" applyBorder="1" applyAlignment="1">
      <alignment horizontal="center"/>
    </xf>
    <xf numFmtId="0" fontId="12" fillId="0" borderId="2" xfId="0" applyNumberFormat="1" applyFont="1" applyFill="1" applyBorder="1" applyAlignment="1">
      <alignment vertical="top"/>
    </xf>
    <xf numFmtId="0" fontId="12" fillId="0" borderId="5" xfId="0" applyNumberFormat="1" applyFont="1" applyFill="1" applyBorder="1" applyAlignment="1">
      <alignment vertical="top"/>
    </xf>
    <xf numFmtId="0" fontId="12" fillId="0" borderId="3" xfId="0" applyNumberFormat="1" applyFont="1" applyFill="1" applyBorder="1" applyAlignment="1">
      <alignment vertical="top"/>
    </xf>
    <xf numFmtId="14" fontId="12" fillId="0" borderId="5" xfId="0" applyNumberFormat="1" applyFont="1" applyFill="1" applyBorder="1" applyAlignment="1">
      <alignment vertical="top"/>
    </xf>
    <xf numFmtId="164" fontId="39" fillId="0" borderId="2" xfId="0" applyNumberFormat="1" applyFont="1" applyFill="1" applyBorder="1" applyAlignment="1">
      <alignment horizontal="center" vertical="center" wrapText="1"/>
    </xf>
    <xf numFmtId="168" fontId="39" fillId="0" borderId="2" xfId="0" applyNumberFormat="1" applyFont="1" applyFill="1" applyBorder="1" applyAlignment="1">
      <alignment horizontal="center" vertical="center" wrapText="1"/>
    </xf>
    <xf numFmtId="164" fontId="39" fillId="0" borderId="1" xfId="0" applyNumberFormat="1" applyFont="1" applyFill="1" applyBorder="1" applyAlignment="1">
      <alignment horizontal="center" vertical="center" wrapText="1"/>
    </xf>
    <xf numFmtId="168" fontId="39" fillId="0" borderId="1" xfId="0" applyNumberFormat="1" applyFont="1" applyFill="1" applyBorder="1" applyAlignment="1">
      <alignment horizontal="center" vertical="center" wrapText="1"/>
    </xf>
    <xf numFmtId="4" fontId="41" fillId="0" borderId="0" xfId="0" applyNumberFormat="1" applyFont="1" applyFill="1"/>
    <xf numFmtId="4" fontId="41" fillId="5" borderId="0" xfId="0" applyNumberFormat="1" applyFont="1" applyFill="1"/>
    <xf numFmtId="164" fontId="3" fillId="0" borderId="1" xfId="0" applyNumberFormat="1" applyFont="1" applyFill="1" applyBorder="1" applyAlignment="1">
      <alignment horizontal="left" vertical="center" wrapText="1"/>
    </xf>
    <xf numFmtId="166" fontId="3" fillId="0" borderId="2" xfId="0" applyNumberFormat="1" applyFont="1" applyFill="1" applyBorder="1" applyAlignment="1">
      <alignment horizontal="right" vertical="center" wrapText="1"/>
    </xf>
    <xf numFmtId="166" fontId="3" fillId="0" borderId="1" xfId="0" applyNumberFormat="1" applyFont="1" applyFill="1" applyBorder="1" applyAlignment="1">
      <alignment horizontal="right" vertical="center" wrapText="1"/>
    </xf>
    <xf numFmtId="164" fontId="3" fillId="0" borderId="5" xfId="0" applyNumberFormat="1" applyFont="1" applyFill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>
      <alignment horizontal="right" vertical="center" wrapText="1"/>
    </xf>
    <xf numFmtId="164" fontId="3" fillId="0" borderId="5" xfId="0" applyNumberFormat="1" applyFont="1" applyFill="1" applyBorder="1" applyAlignment="1">
      <alignment horizontal="right" vertical="center" wrapText="1"/>
    </xf>
    <xf numFmtId="164" fontId="3" fillId="0" borderId="2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3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left" vertical="center"/>
    </xf>
    <xf numFmtId="164" fontId="3" fillId="0" borderId="1" xfId="0" applyNumberFormat="1" applyFont="1" applyFill="1" applyBorder="1" applyAlignment="1">
      <alignment horizontal="right" vertical="center"/>
    </xf>
    <xf numFmtId="49" fontId="3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center" wrapText="1"/>
    </xf>
    <xf numFmtId="165" fontId="3" fillId="0" borderId="5" xfId="0" applyNumberFormat="1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top"/>
    </xf>
    <xf numFmtId="166" fontId="3" fillId="0" borderId="1" xfId="0" applyNumberFormat="1" applyFont="1" applyFill="1" applyBorder="1" applyAlignment="1">
      <alignment horizontal="right" vertical="center"/>
    </xf>
    <xf numFmtId="11" fontId="3" fillId="0" borderId="1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164" fontId="4" fillId="0" borderId="14" xfId="0" applyNumberFormat="1" applyFont="1" applyFill="1" applyBorder="1" applyAlignment="1">
      <alignment horizontal="left" vertical="center" wrapText="1"/>
    </xf>
    <xf numFmtId="164" fontId="4" fillId="0" borderId="6" xfId="0" applyNumberFormat="1" applyFont="1" applyFill="1" applyBorder="1" applyAlignment="1">
      <alignment horizontal="left" vertical="center" wrapText="1"/>
    </xf>
    <xf numFmtId="0" fontId="40" fillId="0" borderId="0" xfId="0" applyNumberFormat="1" applyFont="1" applyFill="1" applyAlignment="1">
      <alignment vertical="top"/>
    </xf>
    <xf numFmtId="0" fontId="40" fillId="0" borderId="0" xfId="0" applyFont="1" applyFill="1"/>
    <xf numFmtId="0" fontId="40" fillId="0" borderId="0" xfId="0" applyFont="1" applyFill="1" applyBorder="1"/>
    <xf numFmtId="0" fontId="40" fillId="0" borderId="0" xfId="0" applyFont="1" applyFill="1" applyAlignment="1">
      <alignment horizontal="right"/>
    </xf>
    <xf numFmtId="0" fontId="40" fillId="0" borderId="0" xfId="0" applyFont="1" applyFill="1" applyAlignment="1">
      <alignment vertical="center" wrapText="1"/>
    </xf>
    <xf numFmtId="0" fontId="40" fillId="0" borderId="0" xfId="0" applyFont="1" applyFill="1" applyAlignment="1">
      <alignment horizontal="right" vertical="center" wrapText="1"/>
    </xf>
    <xf numFmtId="0" fontId="40" fillId="0" borderId="0" xfId="0" applyFont="1" applyFill="1" applyAlignment="1">
      <alignment wrapText="1"/>
    </xf>
    <xf numFmtId="0" fontId="43" fillId="0" borderId="0" xfId="0" applyFont="1" applyFill="1" applyAlignment="1">
      <alignment horizontal="center" wrapText="1"/>
    </xf>
    <xf numFmtId="0" fontId="42" fillId="0" borderId="0" xfId="0" applyFont="1" applyFill="1" applyAlignment="1">
      <alignment horizontal="center" vertical="top" wrapText="1"/>
    </xf>
    <xf numFmtId="0" fontId="42" fillId="0" borderId="0" xfId="0" applyFont="1" applyFill="1" applyAlignment="1">
      <alignment horizontal="center" wrapText="1"/>
    </xf>
    <xf numFmtId="0" fontId="42" fillId="0" borderId="0" xfId="0" applyFont="1" applyFill="1" applyAlignment="1">
      <alignment horizontal="right" wrapText="1"/>
    </xf>
    <xf numFmtId="0" fontId="42" fillId="0" borderId="0" xfId="0" applyNumberFormat="1" applyFont="1" applyFill="1" applyAlignment="1">
      <alignment vertical="top"/>
    </xf>
    <xf numFmtId="0" fontId="42" fillId="0" borderId="0" xfId="0" applyFont="1" applyFill="1"/>
    <xf numFmtId="0" fontId="42" fillId="0" borderId="0" xfId="0" applyFont="1" applyFill="1" applyBorder="1"/>
    <xf numFmtId="0" fontId="42" fillId="0" borderId="0" xfId="0" applyFont="1" applyFill="1" applyAlignment="1">
      <alignment horizontal="right"/>
    </xf>
    <xf numFmtId="0" fontId="42" fillId="0" borderId="1" xfId="0" applyFont="1" applyFill="1" applyBorder="1" applyAlignment="1"/>
    <xf numFmtId="0" fontId="42" fillId="0" borderId="1" xfId="0" applyFont="1" applyFill="1" applyBorder="1" applyAlignment="1">
      <alignment wrapText="1"/>
    </xf>
    <xf numFmtId="0" fontId="42" fillId="0" borderId="9" xfId="0" applyFont="1" applyFill="1" applyBorder="1" applyAlignment="1">
      <alignment wrapText="1"/>
    </xf>
    <xf numFmtId="0" fontId="42" fillId="0" borderId="10" xfId="0" applyFont="1" applyFill="1" applyBorder="1" applyAlignment="1">
      <alignment wrapText="1"/>
    </xf>
    <xf numFmtId="0" fontId="42" fillId="0" borderId="12" xfId="0" applyFont="1" applyFill="1" applyBorder="1" applyAlignment="1">
      <alignment wrapText="1"/>
    </xf>
    <xf numFmtId="0" fontId="42" fillId="0" borderId="13" xfId="0" applyFont="1" applyFill="1" applyBorder="1" applyAlignment="1">
      <alignment wrapText="1"/>
    </xf>
    <xf numFmtId="0" fontId="42" fillId="0" borderId="1" xfId="0" applyFont="1" applyFill="1" applyBorder="1"/>
    <xf numFmtId="0" fontId="42" fillId="0" borderId="6" xfId="0" applyFont="1" applyFill="1" applyBorder="1"/>
    <xf numFmtId="0" fontId="44" fillId="0" borderId="4" xfId="0" applyFont="1" applyFill="1" applyBorder="1"/>
    <xf numFmtId="0" fontId="44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 applyAlignment="1">
      <alignment horizontal="left"/>
    </xf>
    <xf numFmtId="0" fontId="46" fillId="0" borderId="0" xfId="0" applyFont="1" applyFill="1" applyBorder="1" applyAlignment="1">
      <alignment wrapText="1"/>
    </xf>
    <xf numFmtId="4" fontId="45" fillId="0" borderId="2" xfId="0" applyNumberFormat="1" applyFont="1" applyFill="1" applyBorder="1" applyAlignment="1">
      <alignment horizontal="left" vertical="center" wrapText="1"/>
    </xf>
    <xf numFmtId="0" fontId="45" fillId="0" borderId="0" xfId="0" applyFont="1" applyFill="1" applyBorder="1" applyAlignment="1">
      <alignment wrapText="1"/>
    </xf>
    <xf numFmtId="0" fontId="45" fillId="0" borderId="0" xfId="0" applyFont="1" applyFill="1"/>
    <xf numFmtId="0" fontId="46" fillId="0" borderId="0" xfId="0" applyFont="1" applyFill="1"/>
    <xf numFmtId="0" fontId="40" fillId="0" borderId="0" xfId="0" applyNumberFormat="1" applyFont="1" applyFill="1" applyAlignment="1">
      <alignment horizontal="center" vertical="top"/>
    </xf>
    <xf numFmtId="164" fontId="42" fillId="0" borderId="0" xfId="0" applyNumberFormat="1" applyFont="1" applyFill="1" applyAlignment="1">
      <alignment horizontal="center" vertical="top"/>
    </xf>
    <xf numFmtId="164" fontId="40" fillId="0" borderId="0" xfId="0" applyNumberFormat="1" applyFont="1" applyFill="1" applyAlignment="1">
      <alignment horizontal="center" vertical="top"/>
    </xf>
    <xf numFmtId="0" fontId="40" fillId="0" borderId="0" xfId="0" applyFont="1" applyFill="1" applyAlignment="1">
      <alignment horizontal="center" vertical="top"/>
    </xf>
    <xf numFmtId="0" fontId="40" fillId="0" borderId="0" xfId="0" applyFont="1" applyFill="1" applyAlignment="1">
      <alignment horizontal="right" vertical="top"/>
    </xf>
    <xf numFmtId="0" fontId="40" fillId="0" borderId="0" xfId="0" applyFont="1" applyFill="1" applyBorder="1" applyAlignment="1">
      <alignment horizontal="center" vertical="top"/>
    </xf>
    <xf numFmtId="0" fontId="40" fillId="0" borderId="0" xfId="0" applyFont="1" applyFill="1" applyAlignment="1">
      <alignment vertical="top" wrapText="1"/>
    </xf>
    <xf numFmtId="164" fontId="40" fillId="0" borderId="0" xfId="0" applyNumberFormat="1" applyFont="1" applyFill="1" applyBorder="1" applyAlignment="1">
      <alignment horizontal="center" vertical="top"/>
    </xf>
    <xf numFmtId="0" fontId="40" fillId="0" borderId="1" xfId="0" applyFont="1" applyFill="1" applyBorder="1"/>
    <xf numFmtId="0" fontId="47" fillId="0" borderId="0" xfId="0" applyFont="1" applyFill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left" vertical="center" wrapText="1"/>
    </xf>
    <xf numFmtId="166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left" vertical="center" wrapText="1"/>
    </xf>
    <xf numFmtId="164" fontId="4" fillId="0" borderId="14" xfId="0" applyNumberFormat="1" applyFont="1" applyFill="1" applyBorder="1" applyAlignment="1">
      <alignment horizontal="left" vertical="center" wrapText="1"/>
    </xf>
    <xf numFmtId="164" fontId="4" fillId="0" borderId="6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39" fillId="0" borderId="1" xfId="0" applyNumberFormat="1" applyFont="1" applyFill="1" applyBorder="1" applyAlignment="1">
      <alignment horizontal="left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2" fontId="7" fillId="5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" fontId="7" fillId="5" borderId="1" xfId="0" applyNumberFormat="1" applyFont="1" applyFill="1" applyBorder="1" applyAlignment="1">
      <alignment horizontal="center" vertical="center" wrapText="1"/>
    </xf>
    <xf numFmtId="166" fontId="28" fillId="5" borderId="1" xfId="0" applyNumberFormat="1" applyFont="1" applyFill="1" applyBorder="1" applyAlignment="1">
      <alignment horizontal="center" vertical="center"/>
    </xf>
    <xf numFmtId="0" fontId="43" fillId="0" borderId="0" xfId="0" applyFont="1" applyFill="1" applyAlignment="1">
      <alignment horizontal="center" wrapText="1"/>
    </xf>
    <xf numFmtId="164" fontId="3" fillId="0" borderId="1" xfId="0" applyNumberFormat="1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>
      <alignment horizontal="left" vertical="center" wrapText="1"/>
    </xf>
    <xf numFmtId="164" fontId="3" fillId="0" borderId="5" xfId="0" applyNumberFormat="1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>
      <alignment horizontal="right" vertical="center" wrapText="1"/>
    </xf>
    <xf numFmtId="164" fontId="3" fillId="0" borderId="5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right" vertical="center"/>
    </xf>
    <xf numFmtId="164" fontId="3" fillId="0" borderId="5" xfId="0" applyNumberFormat="1" applyFont="1" applyFill="1" applyBorder="1" applyAlignment="1">
      <alignment horizontal="right" vertical="center"/>
    </xf>
    <xf numFmtId="164" fontId="3" fillId="0" borderId="3" xfId="0" applyNumberFormat="1" applyFont="1" applyFill="1" applyBorder="1" applyAlignment="1">
      <alignment horizontal="right" vertical="center"/>
    </xf>
    <xf numFmtId="164" fontId="4" fillId="0" borderId="7" xfId="0" applyNumberFormat="1" applyFont="1" applyFill="1" applyBorder="1" applyAlignment="1">
      <alignment horizontal="left" vertical="center" wrapText="1"/>
    </xf>
    <xf numFmtId="164" fontId="4" fillId="0" borderId="14" xfId="0" applyNumberFormat="1" applyFont="1" applyFill="1" applyBorder="1" applyAlignment="1">
      <alignment horizontal="left" vertical="center" wrapText="1"/>
    </xf>
    <xf numFmtId="164" fontId="4" fillId="0" borderId="6" xfId="0" applyNumberFormat="1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>
      <alignment horizontal="left" vertical="center"/>
    </xf>
    <xf numFmtId="164" fontId="3" fillId="0" borderId="3" xfId="0" applyNumberFormat="1" applyFont="1" applyFill="1" applyBorder="1" applyAlignment="1">
      <alignment horizontal="left" vertical="center"/>
    </xf>
    <xf numFmtId="164" fontId="3" fillId="0" borderId="3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45" fillId="0" borderId="1" xfId="0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horizontal="left" vertical="top"/>
    </xf>
    <xf numFmtId="0" fontId="3" fillId="0" borderId="5" xfId="0" applyNumberFormat="1" applyFont="1" applyFill="1" applyBorder="1" applyAlignment="1">
      <alignment horizontal="left" vertical="top"/>
    </xf>
    <xf numFmtId="0" fontId="3" fillId="0" borderId="3" xfId="0" applyNumberFormat="1" applyFont="1" applyFill="1" applyBorder="1" applyAlignment="1">
      <alignment horizontal="left" vertical="top"/>
    </xf>
    <xf numFmtId="164" fontId="33" fillId="0" borderId="1" xfId="0" applyNumberFormat="1" applyFont="1" applyFill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top"/>
    </xf>
    <xf numFmtId="164" fontId="4" fillId="0" borderId="1" xfId="0" applyNumberFormat="1" applyFont="1" applyFill="1" applyBorder="1" applyAlignment="1">
      <alignment horizontal="left" vertical="center"/>
    </xf>
    <xf numFmtId="166" fontId="3" fillId="0" borderId="1" xfId="0" applyNumberFormat="1" applyFont="1" applyFill="1" applyBorder="1" applyAlignment="1">
      <alignment horizontal="right" vertical="center"/>
    </xf>
    <xf numFmtId="49" fontId="3" fillId="0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14" fontId="3" fillId="0" borderId="1" xfId="0" applyNumberFormat="1" applyFont="1" applyFill="1" applyBorder="1" applyAlignment="1">
      <alignment horizontal="left" vertical="top"/>
    </xf>
    <xf numFmtId="0" fontId="4" fillId="0" borderId="8" xfId="0" applyNumberFormat="1" applyFont="1" applyFill="1" applyBorder="1" applyAlignment="1">
      <alignment horizontal="left" vertical="center"/>
    </xf>
    <xf numFmtId="0" fontId="4" fillId="0" borderId="9" xfId="0" applyNumberFormat="1" applyFont="1" applyFill="1" applyBorder="1" applyAlignment="1">
      <alignment horizontal="left" vertical="center"/>
    </xf>
    <xf numFmtId="0" fontId="4" fillId="0" borderId="10" xfId="0" applyNumberFormat="1" applyFont="1" applyFill="1" applyBorder="1" applyAlignment="1">
      <alignment horizontal="left" vertical="center"/>
    </xf>
    <xf numFmtId="0" fontId="4" fillId="0" borderId="15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16" xfId="0" applyNumberFormat="1" applyFont="1" applyFill="1" applyBorder="1" applyAlignment="1">
      <alignment horizontal="left" vertical="center"/>
    </xf>
    <xf numFmtId="0" fontId="4" fillId="0" borderId="11" xfId="0" applyNumberFormat="1" applyFont="1" applyFill="1" applyBorder="1" applyAlignment="1">
      <alignment horizontal="left" vertical="center"/>
    </xf>
    <xf numFmtId="0" fontId="4" fillId="0" borderId="12" xfId="0" applyNumberFormat="1" applyFont="1" applyFill="1" applyBorder="1" applyAlignment="1">
      <alignment horizontal="left" vertical="center"/>
    </xf>
    <xf numFmtId="0" fontId="4" fillId="0" borderId="13" xfId="0" applyNumberFormat="1" applyFont="1" applyFill="1" applyBorder="1" applyAlignment="1">
      <alignment horizontal="left" vertical="center"/>
    </xf>
    <xf numFmtId="14" fontId="3" fillId="0" borderId="2" xfId="0" applyNumberFormat="1" applyFont="1" applyFill="1" applyBorder="1" applyAlignment="1">
      <alignment horizontal="left" vertical="top"/>
    </xf>
    <xf numFmtId="14" fontId="3" fillId="0" borderId="3" xfId="0" applyNumberFormat="1" applyFont="1" applyFill="1" applyBorder="1" applyAlignment="1">
      <alignment horizontal="left" vertical="top"/>
    </xf>
    <xf numFmtId="0" fontId="3" fillId="0" borderId="2" xfId="0" applyNumberFormat="1" applyFont="1" applyFill="1" applyBorder="1" applyAlignment="1">
      <alignment horizontal="left" vertical="top" wrapText="1"/>
    </xf>
    <xf numFmtId="0" fontId="3" fillId="0" borderId="5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top" wrapText="1"/>
    </xf>
    <xf numFmtId="0" fontId="4" fillId="0" borderId="8" xfId="0" applyNumberFormat="1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 vertical="center"/>
    </xf>
    <xf numFmtId="0" fontId="4" fillId="0" borderId="10" xfId="0" applyNumberFormat="1" applyFont="1" applyFill="1" applyBorder="1" applyAlignment="1">
      <alignment horizontal="center" vertical="center"/>
    </xf>
    <xf numFmtId="0" fontId="4" fillId="0" borderId="15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16" xfId="0" applyNumberFormat="1" applyFont="1" applyFill="1" applyBorder="1" applyAlignment="1">
      <alignment horizontal="center" vertical="center"/>
    </xf>
    <xf numFmtId="0" fontId="4" fillId="0" borderId="11" xfId="0" applyNumberFormat="1" applyFont="1" applyFill="1" applyBorder="1" applyAlignment="1">
      <alignment horizontal="center" vertical="center"/>
    </xf>
    <xf numFmtId="0" fontId="4" fillId="0" borderId="12" xfId="0" applyNumberFormat="1" applyFont="1" applyFill="1" applyBorder="1" applyAlignment="1">
      <alignment horizontal="center" vertical="center"/>
    </xf>
    <xf numFmtId="0" fontId="4" fillId="0" borderId="13" xfId="0" applyNumberFormat="1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left" vertical="center"/>
    </xf>
    <xf numFmtId="164" fontId="4" fillId="0" borderId="7" xfId="0" applyNumberFormat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left" vertical="center" wrapText="1"/>
    </xf>
    <xf numFmtId="164" fontId="4" fillId="0" borderId="9" xfId="0" applyNumberFormat="1" applyFont="1" applyFill="1" applyBorder="1" applyAlignment="1">
      <alignment horizontal="left" vertical="center" wrapText="1"/>
    </xf>
    <xf numFmtId="164" fontId="4" fillId="0" borderId="10" xfId="0" applyNumberFormat="1" applyFont="1" applyFill="1" applyBorder="1" applyAlignment="1">
      <alignment horizontal="left" vertical="center" wrapText="1"/>
    </xf>
    <xf numFmtId="164" fontId="4" fillId="0" borderId="11" xfId="0" applyNumberFormat="1" applyFont="1" applyFill="1" applyBorder="1" applyAlignment="1">
      <alignment horizontal="left" vertical="center" wrapText="1"/>
    </xf>
    <xf numFmtId="164" fontId="4" fillId="0" borderId="12" xfId="0" applyNumberFormat="1" applyFont="1" applyFill="1" applyBorder="1" applyAlignment="1">
      <alignment horizontal="left" vertical="center" wrapText="1"/>
    </xf>
    <xf numFmtId="164" fontId="4" fillId="0" borderId="13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center" wrapText="1"/>
    </xf>
    <xf numFmtId="165" fontId="3" fillId="0" borderId="5" xfId="0" applyNumberFormat="1" applyFont="1" applyFill="1" applyBorder="1" applyAlignment="1">
      <alignment horizontal="left" vertical="center" wrapText="1"/>
    </xf>
    <xf numFmtId="0" fontId="42" fillId="0" borderId="1" xfId="0" applyFont="1" applyFill="1" applyBorder="1" applyAlignment="1">
      <alignment horizontal="right"/>
    </xf>
    <xf numFmtId="0" fontId="42" fillId="0" borderId="1" xfId="0" applyFont="1" applyFill="1" applyBorder="1" applyAlignment="1">
      <alignment horizontal="center" wrapText="1"/>
    </xf>
    <xf numFmtId="0" fontId="42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166" fontId="3" fillId="0" borderId="2" xfId="0" applyNumberFormat="1" applyFont="1" applyFill="1" applyBorder="1" applyAlignment="1">
      <alignment horizontal="right" vertical="center" wrapText="1"/>
    </xf>
    <xf numFmtId="166" fontId="3" fillId="0" borderId="5" xfId="0" applyNumberFormat="1" applyFont="1" applyFill="1" applyBorder="1" applyAlignment="1">
      <alignment horizontal="right" vertical="center" wrapText="1"/>
    </xf>
    <xf numFmtId="166" fontId="3" fillId="0" borderId="3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11" fontId="4" fillId="0" borderId="1" xfId="0" applyNumberFormat="1" applyFont="1" applyFill="1" applyBorder="1" applyAlignment="1">
      <alignment horizontal="left" vertical="center" wrapText="1"/>
    </xf>
    <xf numFmtId="166" fontId="3" fillId="0" borderId="1" xfId="0" applyNumberFormat="1" applyFont="1" applyFill="1" applyBorder="1" applyAlignment="1">
      <alignment horizontal="right" vertical="center" wrapText="1"/>
    </xf>
    <xf numFmtId="165" fontId="3" fillId="0" borderId="3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right" vertical="center" wrapText="1"/>
    </xf>
    <xf numFmtId="165" fontId="3" fillId="0" borderId="5" xfId="0" applyNumberFormat="1" applyFont="1" applyFill="1" applyBorder="1" applyAlignment="1">
      <alignment horizontal="right" vertical="center" wrapText="1"/>
    </xf>
    <xf numFmtId="11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left" vertical="top"/>
    </xf>
    <xf numFmtId="49" fontId="3" fillId="0" borderId="5" xfId="0" applyNumberFormat="1" applyFont="1" applyFill="1" applyBorder="1" applyAlignment="1">
      <alignment horizontal="left" vertical="top"/>
    </xf>
    <xf numFmtId="49" fontId="4" fillId="0" borderId="8" xfId="0" applyNumberFormat="1" applyFont="1" applyFill="1" applyBorder="1" applyAlignment="1">
      <alignment horizontal="left" vertical="center"/>
    </xf>
    <xf numFmtId="49" fontId="4" fillId="0" borderId="9" xfId="0" applyNumberFormat="1" applyFont="1" applyFill="1" applyBorder="1" applyAlignment="1">
      <alignment horizontal="left" vertical="center"/>
    </xf>
    <xf numFmtId="49" fontId="4" fillId="0" borderId="10" xfId="0" applyNumberFormat="1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/>
    </xf>
    <xf numFmtId="49" fontId="4" fillId="0" borderId="16" xfId="0" applyNumberFormat="1" applyFont="1" applyFill="1" applyBorder="1" applyAlignment="1">
      <alignment horizontal="left" vertical="center"/>
    </xf>
    <xf numFmtId="49" fontId="4" fillId="0" borderId="11" xfId="0" applyNumberFormat="1" applyFont="1" applyFill="1" applyBorder="1" applyAlignment="1">
      <alignment horizontal="left" vertical="center"/>
    </xf>
    <xf numFmtId="49" fontId="4" fillId="0" borderId="12" xfId="0" applyNumberFormat="1" applyFont="1" applyFill="1" applyBorder="1" applyAlignment="1">
      <alignment horizontal="left" vertical="center"/>
    </xf>
    <xf numFmtId="49" fontId="4" fillId="0" borderId="13" xfId="0" applyNumberFormat="1" applyFont="1" applyFill="1" applyBorder="1" applyAlignment="1">
      <alignment horizontal="left" vertical="center"/>
    </xf>
    <xf numFmtId="49" fontId="3" fillId="0" borderId="3" xfId="0" applyNumberFormat="1" applyFont="1" applyFill="1" applyBorder="1" applyAlignment="1">
      <alignment horizontal="left" vertical="top"/>
    </xf>
    <xf numFmtId="0" fontId="40" fillId="0" borderId="0" xfId="0" applyFont="1" applyFill="1" applyAlignment="1">
      <alignment horizontal="center" wrapText="1"/>
    </xf>
    <xf numFmtId="0" fontId="42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164" fontId="3" fillId="0" borderId="1" xfId="0" applyNumberFormat="1" applyFont="1" applyFill="1" applyBorder="1"/>
    <xf numFmtId="0" fontId="4" fillId="0" borderId="17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165" fontId="39" fillId="0" borderId="2" xfId="0" applyNumberFormat="1" applyFont="1" applyFill="1" applyBorder="1" applyAlignment="1">
      <alignment horizontal="right" vertical="center" wrapText="1"/>
    </xf>
    <xf numFmtId="165" fontId="39" fillId="0" borderId="5" xfId="0" applyNumberFormat="1" applyFont="1" applyFill="1" applyBorder="1" applyAlignment="1">
      <alignment horizontal="right" vertical="center" wrapText="1"/>
    </xf>
    <xf numFmtId="165" fontId="39" fillId="0" borderId="3" xfId="0" applyNumberFormat="1" applyFont="1" applyFill="1" applyBorder="1" applyAlignment="1">
      <alignment horizontal="right" vertical="center" wrapText="1"/>
    </xf>
    <xf numFmtId="165" fontId="39" fillId="0" borderId="1" xfId="0" applyNumberFormat="1" applyFont="1" applyFill="1" applyBorder="1" applyAlignment="1">
      <alignment horizontal="right" vertical="center" wrapText="1"/>
    </xf>
    <xf numFmtId="0" fontId="42" fillId="0" borderId="2" xfId="0" applyFont="1" applyFill="1" applyBorder="1" applyAlignment="1">
      <alignment horizontal="center" wrapText="1"/>
    </xf>
    <xf numFmtId="0" fontId="42" fillId="0" borderId="5" xfId="0" applyFont="1" applyFill="1" applyBorder="1" applyAlignment="1">
      <alignment horizontal="center" wrapText="1"/>
    </xf>
    <xf numFmtId="0" fontId="42" fillId="0" borderId="3" xfId="0" applyFont="1" applyFill="1" applyBorder="1" applyAlignment="1">
      <alignment horizontal="center" wrapText="1"/>
    </xf>
    <xf numFmtId="0" fontId="4" fillId="0" borderId="8" xfId="0" applyNumberFormat="1" applyFont="1" applyFill="1" applyBorder="1" applyAlignment="1">
      <alignment horizontal="center" vertical="top"/>
    </xf>
    <xf numFmtId="0" fontId="4" fillId="0" borderId="9" xfId="0" applyNumberFormat="1" applyFont="1" applyFill="1" applyBorder="1" applyAlignment="1">
      <alignment horizontal="center" vertical="top"/>
    </xf>
    <xf numFmtId="0" fontId="4" fillId="0" borderId="10" xfId="0" applyNumberFormat="1" applyFont="1" applyFill="1" applyBorder="1" applyAlignment="1">
      <alignment horizontal="center" vertical="top"/>
    </xf>
    <xf numFmtId="0" fontId="4" fillId="0" borderId="15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4" fillId="0" borderId="11" xfId="0" applyNumberFormat="1" applyFont="1" applyFill="1" applyBorder="1" applyAlignment="1">
      <alignment horizontal="center" vertical="top"/>
    </xf>
    <xf numFmtId="0" fontId="4" fillId="0" borderId="12" xfId="0" applyNumberFormat="1" applyFont="1" applyFill="1" applyBorder="1" applyAlignment="1">
      <alignment horizontal="center" vertical="top"/>
    </xf>
    <xf numFmtId="0" fontId="4" fillId="0" borderId="13" xfId="0" applyNumberFormat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right" vertical="center" wrapText="1"/>
    </xf>
    <xf numFmtId="0" fontId="4" fillId="0" borderId="7" xfId="0" applyNumberFormat="1" applyFont="1" applyFill="1" applyBorder="1" applyAlignment="1">
      <alignment horizontal="left" vertical="top"/>
    </xf>
    <xf numFmtId="0" fontId="4" fillId="0" borderId="14" xfId="0" applyNumberFormat="1" applyFont="1" applyFill="1" applyBorder="1" applyAlignment="1">
      <alignment horizontal="left" vertical="top"/>
    </xf>
    <xf numFmtId="0" fontId="4" fillId="0" borderId="6" xfId="0" applyNumberFormat="1" applyFont="1" applyFill="1" applyBorder="1" applyAlignment="1">
      <alignment horizontal="left" vertical="top"/>
    </xf>
    <xf numFmtId="49" fontId="4" fillId="0" borderId="7" xfId="0" applyNumberFormat="1" applyFont="1" applyFill="1" applyBorder="1" applyAlignment="1">
      <alignment horizontal="left" vertical="top"/>
    </xf>
    <xf numFmtId="49" fontId="4" fillId="0" borderId="14" xfId="0" applyNumberFormat="1" applyFont="1" applyFill="1" applyBorder="1" applyAlignment="1">
      <alignment horizontal="left" vertical="top"/>
    </xf>
    <xf numFmtId="49" fontId="4" fillId="0" borderId="6" xfId="0" applyNumberFormat="1" applyFont="1" applyFill="1" applyBorder="1" applyAlignment="1">
      <alignment horizontal="left" vertical="top"/>
    </xf>
    <xf numFmtId="0" fontId="29" fillId="0" borderId="35" xfId="0" applyFont="1" applyFill="1" applyBorder="1" applyAlignment="1">
      <alignment horizontal="left" vertical="center" wrapText="1"/>
    </xf>
    <xf numFmtId="0" fontId="29" fillId="0" borderId="36" xfId="0" applyFont="1" applyFill="1" applyBorder="1" applyAlignment="1">
      <alignment horizontal="left" vertical="center" wrapText="1"/>
    </xf>
    <xf numFmtId="0" fontId="29" fillId="0" borderId="37" xfId="0" applyFont="1" applyFill="1" applyBorder="1" applyAlignment="1">
      <alignment horizontal="left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Fill="1" applyBorder="1" applyAlignment="1">
      <alignment horizontal="center"/>
    </xf>
    <xf numFmtId="164" fontId="12" fillId="0" borderId="1" xfId="0" applyNumberFormat="1" applyFont="1" applyFill="1" applyBorder="1" applyAlignment="1">
      <alignment horizontal="center" vertical="top" wrapText="1"/>
    </xf>
    <xf numFmtId="0" fontId="23" fillId="0" borderId="7" xfId="0" applyNumberFormat="1" applyFont="1" applyFill="1" applyBorder="1" applyAlignment="1">
      <alignment horizontal="center" vertical="top"/>
    </xf>
    <xf numFmtId="0" fontId="23" fillId="0" borderId="14" xfId="0" applyNumberFormat="1" applyFont="1" applyFill="1" applyBorder="1" applyAlignment="1">
      <alignment horizontal="center" vertical="top"/>
    </xf>
    <xf numFmtId="0" fontId="23" fillId="0" borderId="6" xfId="0" applyNumberFormat="1" applyFont="1" applyFill="1" applyBorder="1" applyAlignment="1">
      <alignment horizontal="center" vertical="top"/>
    </xf>
    <xf numFmtId="49" fontId="23" fillId="0" borderId="7" xfId="0" applyNumberFormat="1" applyFont="1" applyFill="1" applyBorder="1" applyAlignment="1">
      <alignment horizontal="center" vertical="center"/>
    </xf>
    <xf numFmtId="49" fontId="23" fillId="0" borderId="14" xfId="0" applyNumberFormat="1" applyFont="1" applyFill="1" applyBorder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/>
    </xf>
    <xf numFmtId="1" fontId="12" fillId="3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top"/>
    </xf>
    <xf numFmtId="166" fontId="12" fillId="0" borderId="7" xfId="0" applyNumberFormat="1" applyFont="1" applyFill="1" applyBorder="1" applyAlignment="1">
      <alignment horizontal="center" vertical="center" wrapText="1"/>
    </xf>
    <xf numFmtId="166" fontId="12" fillId="0" borderId="14" xfId="0" applyNumberFormat="1" applyFont="1" applyFill="1" applyBorder="1" applyAlignment="1">
      <alignment horizontal="center" vertical="center" wrapText="1"/>
    </xf>
    <xf numFmtId="166" fontId="12" fillId="0" borderId="6" xfId="0" applyNumberFormat="1" applyFont="1" applyFill="1" applyBorder="1" applyAlignment="1">
      <alignment horizontal="center" vertical="center" wrapText="1"/>
    </xf>
    <xf numFmtId="1" fontId="12" fillId="0" borderId="7" xfId="0" applyNumberFormat="1" applyFont="1" applyFill="1" applyBorder="1" applyAlignment="1">
      <alignment horizontal="center" vertical="center" wrapText="1"/>
    </xf>
    <xf numFmtId="1" fontId="12" fillId="0" borderId="14" xfId="0" applyNumberFormat="1" applyFont="1" applyFill="1" applyBorder="1" applyAlignment="1">
      <alignment horizontal="center" vertical="center" wrapText="1"/>
    </xf>
    <xf numFmtId="1" fontId="12" fillId="0" borderId="6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vertical="center" wrapText="1"/>
    </xf>
    <xf numFmtId="164" fontId="12" fillId="0" borderId="2" xfId="0" applyNumberFormat="1" applyFont="1" applyFill="1" applyBorder="1" applyAlignment="1">
      <alignment horizontal="center" vertical="top" wrapText="1"/>
    </xf>
    <xf numFmtId="164" fontId="12" fillId="0" borderId="3" xfId="0" applyNumberFormat="1" applyFont="1" applyFill="1" applyBorder="1" applyAlignment="1">
      <alignment horizontal="center" vertical="top" wrapText="1"/>
    </xf>
    <xf numFmtId="164" fontId="12" fillId="0" borderId="5" xfId="0" applyNumberFormat="1" applyFont="1" applyFill="1" applyBorder="1" applyAlignment="1">
      <alignment horizontal="center" vertical="top" wrapText="1"/>
    </xf>
    <xf numFmtId="165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/>
    </xf>
    <xf numFmtId="0" fontId="18" fillId="0" borderId="14" xfId="0" applyFont="1" applyFill="1" applyBorder="1" applyAlignment="1">
      <alignment horizontal="center"/>
    </xf>
    <xf numFmtId="0" fontId="18" fillId="0" borderId="6" xfId="0" applyFont="1" applyFill="1" applyBorder="1" applyAlignment="1">
      <alignment horizontal="center"/>
    </xf>
    <xf numFmtId="0" fontId="31" fillId="0" borderId="1" xfId="0" applyFont="1" applyFill="1" applyBorder="1" applyAlignment="1">
      <alignment horizontal="left"/>
    </xf>
    <xf numFmtId="0" fontId="12" fillId="0" borderId="1" xfId="0" applyFont="1" applyFill="1" applyBorder="1" applyAlignment="1">
      <alignment vertical="center" wrapText="1"/>
    </xf>
    <xf numFmtId="0" fontId="23" fillId="0" borderId="8" xfId="0" applyNumberFormat="1" applyFont="1" applyFill="1" applyBorder="1" applyAlignment="1">
      <alignment horizontal="center" vertical="top"/>
    </xf>
    <xf numFmtId="0" fontId="23" fillId="0" borderId="9" xfId="0" applyNumberFormat="1" applyFont="1" applyFill="1" applyBorder="1" applyAlignment="1">
      <alignment horizontal="center" vertical="top"/>
    </xf>
    <xf numFmtId="0" fontId="23" fillId="0" borderId="10" xfId="0" applyNumberFormat="1" applyFont="1" applyFill="1" applyBorder="1" applyAlignment="1">
      <alignment horizontal="center" vertical="top"/>
    </xf>
    <xf numFmtId="0" fontId="23" fillId="0" borderId="15" xfId="0" applyNumberFormat="1" applyFont="1" applyFill="1" applyBorder="1" applyAlignment="1">
      <alignment horizontal="center" vertical="top"/>
    </xf>
    <xf numFmtId="0" fontId="23" fillId="0" borderId="0" xfId="0" applyNumberFormat="1" applyFont="1" applyFill="1" applyBorder="1" applyAlignment="1">
      <alignment horizontal="center" vertical="top"/>
    </xf>
    <xf numFmtId="0" fontId="23" fillId="0" borderId="16" xfId="0" applyNumberFormat="1" applyFont="1" applyFill="1" applyBorder="1" applyAlignment="1">
      <alignment horizontal="center" vertical="top"/>
    </xf>
    <xf numFmtId="0" fontId="23" fillId="0" borderId="11" xfId="0" applyNumberFormat="1" applyFont="1" applyFill="1" applyBorder="1" applyAlignment="1">
      <alignment horizontal="center" vertical="top"/>
    </xf>
    <xf numFmtId="0" fontId="23" fillId="0" borderId="12" xfId="0" applyNumberFormat="1" applyFont="1" applyFill="1" applyBorder="1" applyAlignment="1">
      <alignment horizontal="center" vertical="top"/>
    </xf>
    <xf numFmtId="0" fontId="23" fillId="0" borderId="13" xfId="0" applyNumberFormat="1" applyFont="1" applyFill="1" applyBorder="1" applyAlignment="1">
      <alignment horizontal="center" vertical="top"/>
    </xf>
    <xf numFmtId="164" fontId="12" fillId="0" borderId="1" xfId="0" applyNumberFormat="1" applyFont="1" applyFill="1" applyBorder="1" applyAlignment="1">
      <alignment horizont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165" fontId="12" fillId="0" borderId="1" xfId="0" applyNumberFormat="1" applyFont="1" applyFill="1" applyBorder="1" applyAlignment="1">
      <alignment horizontal="center" wrapText="1"/>
    </xf>
    <xf numFmtId="165" fontId="12" fillId="0" borderId="2" xfId="0" applyNumberFormat="1" applyFont="1" applyFill="1" applyBorder="1" applyAlignment="1">
      <alignment horizontal="center" vertical="top" wrapText="1"/>
    </xf>
    <xf numFmtId="165" fontId="12" fillId="0" borderId="3" xfId="0" applyNumberFormat="1" applyFont="1" applyFill="1" applyBorder="1" applyAlignment="1">
      <alignment horizontal="center" vertical="top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wrapText="1"/>
    </xf>
    <xf numFmtId="0" fontId="16" fillId="0" borderId="14" xfId="0" applyFont="1" applyFill="1" applyBorder="1" applyAlignment="1">
      <alignment horizontal="center" wrapText="1"/>
    </xf>
    <xf numFmtId="0" fontId="16" fillId="0" borderId="6" xfId="0" applyFont="1" applyFill="1" applyBorder="1" applyAlignment="1">
      <alignment horizontal="center" wrapText="1"/>
    </xf>
    <xf numFmtId="49" fontId="12" fillId="0" borderId="2" xfId="0" applyNumberFormat="1" applyFont="1" applyFill="1" applyBorder="1" applyAlignment="1">
      <alignment horizontal="center" vertical="top"/>
    </xf>
    <xf numFmtId="49" fontId="12" fillId="0" borderId="3" xfId="0" applyNumberFormat="1" applyFont="1" applyFill="1" applyBorder="1" applyAlignment="1">
      <alignment horizontal="center" vertical="top"/>
    </xf>
    <xf numFmtId="165" fontId="12" fillId="0" borderId="7" xfId="0" applyNumberFormat="1" applyFont="1" applyFill="1" applyBorder="1" applyAlignment="1">
      <alignment horizontal="center" vertical="center" wrapText="1"/>
    </xf>
    <xf numFmtId="165" fontId="12" fillId="0" borderId="14" xfId="0" applyNumberFormat="1" applyFont="1" applyFill="1" applyBorder="1" applyAlignment="1">
      <alignment horizontal="center" vertical="center" wrapText="1"/>
    </xf>
    <xf numFmtId="165" fontId="12" fillId="0" borderId="6" xfId="0" applyNumberFormat="1" applyFont="1" applyFill="1" applyBorder="1" applyAlignment="1">
      <alignment horizontal="center" vertical="center" wrapText="1"/>
    </xf>
    <xf numFmtId="16" fontId="12" fillId="0" borderId="2" xfId="0" applyNumberFormat="1" applyFont="1" applyFill="1" applyBorder="1" applyAlignment="1">
      <alignment horizontal="center" vertical="center" wrapText="1"/>
    </xf>
    <xf numFmtId="16" fontId="12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" fontId="7" fillId="0" borderId="3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164" fontId="12" fillId="0" borderId="2" xfId="0" applyNumberFormat="1" applyFont="1" applyFill="1" applyBorder="1" applyAlignment="1">
      <alignment vertical="center" wrapText="1"/>
    </xf>
    <xf numFmtId="164" fontId="12" fillId="0" borderId="5" xfId="0" applyNumberFormat="1" applyFont="1" applyFill="1" applyBorder="1" applyAlignment="1">
      <alignment vertical="center" wrapText="1"/>
    </xf>
    <xf numFmtId="0" fontId="12" fillId="0" borderId="2" xfId="0" applyNumberFormat="1" applyFont="1" applyFill="1" applyBorder="1" applyAlignment="1">
      <alignment horizontal="center" vertical="top" wrapText="1"/>
    </xf>
    <xf numFmtId="0" fontId="12" fillId="0" borderId="5" xfId="0" applyNumberFormat="1" applyFont="1" applyFill="1" applyBorder="1" applyAlignment="1">
      <alignment horizontal="center" vertical="top" wrapText="1"/>
    </xf>
    <xf numFmtId="0" fontId="12" fillId="0" borderId="3" xfId="0" applyNumberFormat="1" applyFont="1" applyFill="1" applyBorder="1" applyAlignment="1">
      <alignment horizontal="center" vertical="top" wrapText="1"/>
    </xf>
    <xf numFmtId="164" fontId="23" fillId="0" borderId="7" xfId="0" applyNumberFormat="1" applyFont="1" applyFill="1" applyBorder="1" applyAlignment="1">
      <alignment horizontal="center" vertical="top"/>
    </xf>
    <xf numFmtId="164" fontId="23" fillId="0" borderId="14" xfId="0" applyNumberFormat="1" applyFont="1" applyFill="1" applyBorder="1" applyAlignment="1">
      <alignment horizontal="center" vertical="top"/>
    </xf>
    <xf numFmtId="164" fontId="23" fillId="0" borderId="6" xfId="0" applyNumberFormat="1" applyFont="1" applyFill="1" applyBorder="1" applyAlignment="1">
      <alignment horizontal="center" vertical="top"/>
    </xf>
    <xf numFmtId="166" fontId="12" fillId="0" borderId="7" xfId="0" applyNumberFormat="1" applyFont="1" applyFill="1" applyBorder="1" applyAlignment="1">
      <alignment horizontal="center" vertical="center"/>
    </xf>
    <xf numFmtId="166" fontId="12" fillId="0" borderId="14" xfId="0" applyNumberFormat="1" applyFont="1" applyFill="1" applyBorder="1" applyAlignment="1">
      <alignment horizontal="center" vertical="center"/>
    </xf>
    <xf numFmtId="166" fontId="12" fillId="0" borderId="6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" fontId="7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left" vertical="center" wrapText="1"/>
    </xf>
    <xf numFmtId="0" fontId="8" fillId="0" borderId="27" xfId="0" applyFont="1" applyFill="1" applyBorder="1" applyAlignment="1">
      <alignment horizontal="left" vertical="center" wrapText="1"/>
    </xf>
    <xf numFmtId="14" fontId="12" fillId="0" borderId="2" xfId="0" applyNumberFormat="1" applyFont="1" applyFill="1" applyBorder="1" applyAlignment="1">
      <alignment horizontal="center" vertical="center" wrapText="1"/>
    </xf>
    <xf numFmtId="14" fontId="12" fillId="0" borderId="5" xfId="0" applyNumberFormat="1" applyFont="1" applyFill="1" applyBorder="1" applyAlignment="1">
      <alignment horizontal="center" vertical="center" wrapText="1"/>
    </xf>
    <xf numFmtId="14" fontId="12" fillId="0" borderId="3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" fontId="24" fillId="0" borderId="1" xfId="0" applyNumberFormat="1" applyFont="1" applyFill="1" applyBorder="1" applyAlignment="1">
      <alignment horizontal="center" vertical="center" wrapText="1"/>
    </xf>
    <xf numFmtId="166" fontId="12" fillId="0" borderId="8" xfId="0" applyNumberFormat="1" applyFont="1" applyFill="1" applyBorder="1" applyAlignment="1">
      <alignment horizontal="center" vertical="center"/>
    </xf>
    <xf numFmtId="166" fontId="12" fillId="0" borderId="9" xfId="0" applyNumberFormat="1" applyFont="1" applyFill="1" applyBorder="1" applyAlignment="1">
      <alignment horizontal="center" vertical="center"/>
    </xf>
    <xf numFmtId="166" fontId="12" fillId="0" borderId="10" xfId="0" applyNumberFormat="1" applyFont="1" applyFill="1" applyBorder="1" applyAlignment="1">
      <alignment horizontal="center" vertical="center"/>
    </xf>
    <xf numFmtId="166" fontId="12" fillId="0" borderId="11" xfId="0" applyNumberFormat="1" applyFont="1" applyFill="1" applyBorder="1" applyAlignment="1">
      <alignment horizontal="center" vertical="center"/>
    </xf>
    <xf numFmtId="166" fontId="12" fillId="0" borderId="12" xfId="0" applyNumberFormat="1" applyFont="1" applyFill="1" applyBorder="1" applyAlignment="1">
      <alignment horizontal="center" vertical="center"/>
    </xf>
    <xf numFmtId="166" fontId="12" fillId="0" borderId="13" xfId="0" applyNumberFormat="1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left" vertical="center" wrapText="1"/>
    </xf>
    <xf numFmtId="0" fontId="8" fillId="0" borderId="25" xfId="0" applyFont="1" applyFill="1" applyBorder="1" applyAlignment="1">
      <alignment horizontal="left" vertical="center" wrapText="1"/>
    </xf>
    <xf numFmtId="0" fontId="12" fillId="0" borderId="32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right" wrapText="1"/>
    </xf>
    <xf numFmtId="0" fontId="0" fillId="0" borderId="0" xfId="0" applyFont="1" applyFill="1" applyAlignment="1">
      <alignment horizontal="right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" fontId="7" fillId="5" borderId="2" xfId="0" applyNumberFormat="1" applyFont="1" applyFill="1" applyBorder="1" applyAlignment="1">
      <alignment horizontal="center" vertical="center" wrapText="1"/>
    </xf>
    <xf numFmtId="4" fontId="7" fillId="5" borderId="5" xfId="0" applyNumberFormat="1" applyFont="1" applyFill="1" applyBorder="1" applyAlignment="1">
      <alignment horizontal="center" vertical="center" wrapText="1"/>
    </xf>
    <xf numFmtId="4" fontId="7" fillId="5" borderId="3" xfId="0" applyNumberFormat="1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2" fontId="8" fillId="0" borderId="18" xfId="0" applyNumberFormat="1" applyFont="1" applyFill="1" applyBorder="1" applyAlignment="1">
      <alignment horizontal="center" vertical="center" wrapText="1"/>
    </xf>
    <xf numFmtId="2" fontId="8" fillId="0" borderId="19" xfId="0" applyNumberFormat="1" applyFont="1" applyFill="1" applyBorder="1" applyAlignment="1">
      <alignment horizontal="center" vertical="center" wrapText="1"/>
    </xf>
    <xf numFmtId="2" fontId="8" fillId="0" borderId="20" xfId="0" applyNumberFormat="1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right" vertical="center" wrapText="1"/>
    </xf>
    <xf numFmtId="0" fontId="17" fillId="0" borderId="14" xfId="0" applyFont="1" applyFill="1" applyBorder="1" applyAlignment="1">
      <alignment horizontal="right" vertical="center" wrapText="1"/>
    </xf>
    <xf numFmtId="0" fontId="17" fillId="0" borderId="6" xfId="0" applyFont="1" applyFill="1" applyBorder="1" applyAlignment="1">
      <alignment horizontal="right" vertical="center" wrapText="1"/>
    </xf>
    <xf numFmtId="166" fontId="12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/>
    <xf numFmtId="164" fontId="12" fillId="4" borderId="1" xfId="0" applyNumberFormat="1" applyFont="1" applyFill="1" applyBorder="1" applyAlignment="1">
      <alignment horizontal="center"/>
    </xf>
    <xf numFmtId="2" fontId="12" fillId="4" borderId="1" xfId="0" applyNumberFormat="1" applyFont="1" applyFill="1" applyBorder="1" applyAlignment="1">
      <alignment horizontal="center"/>
    </xf>
    <xf numFmtId="2" fontId="12" fillId="0" borderId="1" xfId="0" applyNumberFormat="1" applyFont="1" applyFill="1" applyBorder="1" applyAlignment="1">
      <alignment horizontal="center"/>
    </xf>
    <xf numFmtId="0" fontId="12" fillId="0" borderId="2" xfId="0" applyNumberFormat="1" applyFont="1" applyFill="1" applyBorder="1" applyAlignment="1">
      <alignment horizontal="center" vertical="top"/>
    </xf>
    <xf numFmtId="0" fontId="12" fillId="0" borderId="5" xfId="0" applyNumberFormat="1" applyFont="1" applyFill="1" applyBorder="1" applyAlignment="1">
      <alignment horizontal="center" vertical="top"/>
    </xf>
    <xf numFmtId="0" fontId="12" fillId="0" borderId="3" xfId="0" applyNumberFormat="1" applyFont="1" applyFill="1" applyBorder="1" applyAlignment="1">
      <alignment horizontal="center" vertical="top"/>
    </xf>
    <xf numFmtId="4" fontId="12" fillId="0" borderId="1" xfId="0" applyNumberFormat="1" applyFont="1" applyFill="1" applyBorder="1" applyAlignment="1">
      <alignment horizontal="center" wrapText="1"/>
    </xf>
    <xf numFmtId="2" fontId="12" fillId="0" borderId="2" xfId="0" applyNumberFormat="1" applyFont="1" applyFill="1" applyBorder="1" applyAlignment="1">
      <alignment horizontal="center" wrapText="1"/>
    </xf>
    <xf numFmtId="2" fontId="12" fillId="0" borderId="5" xfId="0" applyNumberFormat="1" applyFont="1" applyFill="1" applyBorder="1" applyAlignment="1">
      <alignment horizontal="center" wrapText="1"/>
    </xf>
    <xf numFmtId="2" fontId="12" fillId="0" borderId="3" xfId="0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/>
    </xf>
    <xf numFmtId="49" fontId="12" fillId="0" borderId="2" xfId="0" applyNumberFormat="1" applyFont="1" applyFill="1" applyBorder="1" applyAlignment="1">
      <alignment horizontal="center"/>
    </xf>
    <xf numFmtId="49" fontId="12" fillId="0" borderId="5" xfId="0" applyNumberFormat="1" applyFont="1" applyFill="1" applyBorder="1" applyAlignment="1">
      <alignment horizontal="center"/>
    </xf>
    <xf numFmtId="49" fontId="12" fillId="0" borderId="3" xfId="0" applyNumberFormat="1" applyFont="1" applyFill="1" applyBorder="1" applyAlignment="1">
      <alignment horizontal="center"/>
    </xf>
    <xf numFmtId="0" fontId="23" fillId="0" borderId="1" xfId="0" applyNumberFormat="1" applyFont="1" applyFill="1" applyBorder="1" applyAlignment="1">
      <alignment horizontal="left" vertical="top"/>
    </xf>
    <xf numFmtId="1" fontId="12" fillId="0" borderId="1" xfId="0" applyNumberFormat="1" applyFont="1" applyFill="1" applyBorder="1" applyAlignment="1">
      <alignment horizontal="center" vertical="center"/>
    </xf>
    <xf numFmtId="49" fontId="12" fillId="5" borderId="1" xfId="0" applyNumberFormat="1" applyFont="1" applyFill="1" applyBorder="1" applyAlignment="1">
      <alignment horizontal="center"/>
    </xf>
    <xf numFmtId="164" fontId="12" fillId="3" borderId="2" xfId="0" applyNumberFormat="1" applyFont="1" applyFill="1" applyBorder="1" applyAlignment="1">
      <alignment horizontal="center"/>
    </xf>
    <xf numFmtId="164" fontId="12" fillId="3" borderId="5" xfId="0" applyNumberFormat="1" applyFont="1" applyFill="1" applyBorder="1" applyAlignment="1">
      <alignment horizontal="center"/>
    </xf>
    <xf numFmtId="164" fontId="12" fillId="3" borderId="3" xfId="0" applyNumberFormat="1" applyFont="1" applyFill="1" applyBorder="1" applyAlignment="1">
      <alignment horizontal="center"/>
    </xf>
    <xf numFmtId="49" fontId="12" fillId="3" borderId="5" xfId="0" applyNumberFormat="1" applyFont="1" applyFill="1" applyBorder="1" applyAlignment="1">
      <alignment horizontal="center"/>
    </xf>
    <xf numFmtId="49" fontId="12" fillId="3" borderId="3" xfId="0" applyNumberFormat="1" applyFont="1" applyFill="1" applyBorder="1" applyAlignment="1">
      <alignment horizontal="center"/>
    </xf>
    <xf numFmtId="2" fontId="23" fillId="0" borderId="7" xfId="0" applyNumberFormat="1" applyFont="1" applyFill="1" applyBorder="1" applyAlignment="1">
      <alignment horizontal="center"/>
    </xf>
    <xf numFmtId="2" fontId="23" fillId="0" borderId="14" xfId="0" applyNumberFormat="1" applyFont="1" applyFill="1" applyBorder="1" applyAlignment="1">
      <alignment horizontal="center"/>
    </xf>
    <xf numFmtId="2" fontId="23" fillId="0" borderId="6" xfId="0" applyNumberFormat="1" applyFont="1" applyFill="1" applyBorder="1" applyAlignment="1">
      <alignment horizontal="center"/>
    </xf>
    <xf numFmtId="1" fontId="12" fillId="0" borderId="15" xfId="0" applyNumberFormat="1" applyFont="1" applyFill="1" applyBorder="1" applyAlignment="1">
      <alignment horizontal="center" vertical="center" wrapText="1"/>
    </xf>
    <xf numFmtId="1" fontId="12" fillId="0" borderId="0" xfId="0" applyNumberFormat="1" applyFont="1" applyFill="1" applyBorder="1" applyAlignment="1">
      <alignment horizontal="center" vertical="center" wrapText="1"/>
    </xf>
    <xf numFmtId="1" fontId="12" fillId="0" borderId="16" xfId="0" applyNumberFormat="1" applyFont="1" applyFill="1" applyBorder="1" applyAlignment="1">
      <alignment horizontal="center" vertical="center" wrapText="1"/>
    </xf>
    <xf numFmtId="1" fontId="12" fillId="0" borderId="11" xfId="0" applyNumberFormat="1" applyFont="1" applyFill="1" applyBorder="1" applyAlignment="1">
      <alignment horizontal="center" vertical="center" wrapText="1"/>
    </xf>
    <xf numFmtId="1" fontId="12" fillId="0" borderId="12" xfId="0" applyNumberFormat="1" applyFont="1" applyFill="1" applyBorder="1" applyAlignment="1">
      <alignment horizontal="center" vertical="center" wrapText="1"/>
    </xf>
    <xf numFmtId="1" fontId="12" fillId="0" borderId="13" xfId="0" applyNumberFormat="1" applyFont="1" applyFill="1" applyBorder="1" applyAlignment="1">
      <alignment horizontal="center" vertical="center" wrapText="1"/>
    </xf>
    <xf numFmtId="1" fontId="12" fillId="0" borderId="8" xfId="0" applyNumberFormat="1" applyFont="1" applyFill="1" applyBorder="1" applyAlignment="1">
      <alignment horizontal="center" vertical="center" wrapText="1"/>
    </xf>
    <xf numFmtId="1" fontId="12" fillId="0" borderId="9" xfId="0" applyNumberFormat="1" applyFont="1" applyFill="1" applyBorder="1" applyAlignment="1">
      <alignment horizontal="center" vertical="center" wrapText="1"/>
    </xf>
    <xf numFmtId="1" fontId="12" fillId="0" borderId="10" xfId="0" applyNumberFormat="1" applyFont="1" applyFill="1" applyBorder="1" applyAlignment="1">
      <alignment horizontal="center" vertical="center" wrapText="1"/>
    </xf>
    <xf numFmtId="49" fontId="23" fillId="0" borderId="8" xfId="0" applyNumberFormat="1" applyFont="1" applyFill="1" applyBorder="1" applyAlignment="1">
      <alignment horizontal="center" vertical="top"/>
    </xf>
    <xf numFmtId="49" fontId="23" fillId="0" borderId="9" xfId="0" applyNumberFormat="1" applyFont="1" applyFill="1" applyBorder="1" applyAlignment="1">
      <alignment horizontal="center" vertical="top"/>
    </xf>
    <xf numFmtId="49" fontId="23" fillId="0" borderId="10" xfId="0" applyNumberFormat="1" applyFont="1" applyFill="1" applyBorder="1" applyAlignment="1">
      <alignment horizontal="center" vertical="top"/>
    </xf>
    <xf numFmtId="49" fontId="23" fillId="0" borderId="15" xfId="0" applyNumberFormat="1" applyFont="1" applyFill="1" applyBorder="1" applyAlignment="1">
      <alignment horizontal="center" vertical="top"/>
    </xf>
    <xf numFmtId="49" fontId="23" fillId="0" borderId="0" xfId="0" applyNumberFormat="1" applyFont="1" applyFill="1" applyBorder="1" applyAlignment="1">
      <alignment horizontal="center" vertical="top"/>
    </xf>
    <xf numFmtId="49" fontId="23" fillId="0" borderId="16" xfId="0" applyNumberFormat="1" applyFont="1" applyFill="1" applyBorder="1" applyAlignment="1">
      <alignment horizontal="center" vertical="top"/>
    </xf>
    <xf numFmtId="49" fontId="23" fillId="0" borderId="11" xfId="0" applyNumberFormat="1" applyFont="1" applyFill="1" applyBorder="1" applyAlignment="1">
      <alignment horizontal="center" vertical="top"/>
    </xf>
    <xf numFmtId="49" fontId="23" fillId="0" borderId="12" xfId="0" applyNumberFormat="1" applyFont="1" applyFill="1" applyBorder="1" applyAlignment="1">
      <alignment horizontal="center" vertical="top"/>
    </xf>
    <xf numFmtId="49" fontId="23" fillId="0" borderId="13" xfId="0" applyNumberFormat="1" applyFont="1" applyFill="1" applyBorder="1" applyAlignment="1">
      <alignment horizontal="center" vertical="top"/>
    </xf>
    <xf numFmtId="164" fontId="12" fillId="0" borderId="3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center" wrapText="1"/>
    </xf>
    <xf numFmtId="165" fontId="12" fillId="0" borderId="3" xfId="0" applyNumberFormat="1" applyFont="1" applyFill="1" applyBorder="1" applyAlignment="1">
      <alignment horizontal="center" wrapText="1"/>
    </xf>
    <xf numFmtId="164" fontId="23" fillId="0" borderId="12" xfId="0" applyNumberFormat="1" applyFont="1" applyFill="1" applyBorder="1" applyAlignment="1">
      <alignment horizontal="center" vertical="top"/>
    </xf>
    <xf numFmtId="165" fontId="12" fillId="0" borderId="5" xfId="0" applyNumberFormat="1" applyFont="1" applyFill="1" applyBorder="1" applyAlignment="1">
      <alignment horizontal="center" vertical="top" wrapText="1"/>
    </xf>
    <xf numFmtId="0" fontId="17" fillId="0" borderId="12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16" fontId="12" fillId="0" borderId="5" xfId="0" applyNumberFormat="1" applyFont="1" applyFill="1" applyBorder="1" applyAlignment="1">
      <alignment horizontal="center" vertical="center" wrapText="1"/>
    </xf>
    <xf numFmtId="16" fontId="12" fillId="0" borderId="2" xfId="0" applyNumberFormat="1" applyFont="1" applyFill="1" applyBorder="1" applyAlignment="1">
      <alignment horizontal="left" vertical="center" wrapText="1"/>
    </xf>
    <xf numFmtId="16" fontId="12" fillId="0" borderId="5" xfId="0" applyNumberFormat="1" applyFont="1" applyFill="1" applyBorder="1" applyAlignment="1">
      <alignment horizontal="left" vertical="center" wrapText="1"/>
    </xf>
    <xf numFmtId="16" fontId="12" fillId="0" borderId="3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166" fontId="12" fillId="3" borderId="1" xfId="0" applyNumberFormat="1" applyFont="1" applyFill="1" applyBorder="1" applyAlignment="1">
      <alignment horizontal="center" vertical="center" wrapText="1"/>
    </xf>
    <xf numFmtId="164" fontId="23" fillId="0" borderId="15" xfId="0" applyNumberFormat="1" applyFont="1" applyFill="1" applyBorder="1" applyAlignment="1">
      <alignment horizontal="center" wrapText="1"/>
    </xf>
    <xf numFmtId="164" fontId="23" fillId="0" borderId="0" xfId="0" applyNumberFormat="1" applyFont="1" applyFill="1" applyBorder="1" applyAlignment="1">
      <alignment horizontal="center" wrapText="1"/>
    </xf>
    <xf numFmtId="164" fontId="23" fillId="0" borderId="11" xfId="0" applyNumberFormat="1" applyFont="1" applyFill="1" applyBorder="1" applyAlignment="1">
      <alignment horizontal="center" wrapText="1"/>
    </xf>
    <xf numFmtId="164" fontId="23" fillId="0" borderId="12" xfId="0" applyNumberFormat="1" applyFont="1" applyFill="1" applyBorder="1" applyAlignment="1">
      <alignment horizontal="center" wrapText="1"/>
    </xf>
    <xf numFmtId="164" fontId="23" fillId="0" borderId="7" xfId="0" applyNumberFormat="1" applyFont="1" applyFill="1" applyBorder="1" applyAlignment="1">
      <alignment horizontal="left" vertical="top" wrapText="1"/>
    </xf>
    <xf numFmtId="164" fontId="23" fillId="0" borderId="14" xfId="0" applyNumberFormat="1" applyFont="1" applyFill="1" applyBorder="1" applyAlignment="1">
      <alignment horizontal="left" vertical="top" wrapText="1"/>
    </xf>
    <xf numFmtId="164" fontId="23" fillId="0" borderId="6" xfId="0" applyNumberFormat="1" applyFont="1" applyFill="1" applyBorder="1" applyAlignment="1">
      <alignment horizontal="left" vertical="top" wrapText="1"/>
    </xf>
    <xf numFmtId="165" fontId="29" fillId="0" borderId="2" xfId="0" applyNumberFormat="1" applyFont="1" applyFill="1" applyBorder="1" applyAlignment="1">
      <alignment horizontal="center" vertical="center" wrapText="1"/>
    </xf>
    <xf numFmtId="165" fontId="29" fillId="0" borderId="5" xfId="0" applyNumberFormat="1" applyFont="1" applyFill="1" applyBorder="1" applyAlignment="1">
      <alignment horizontal="center" vertical="center" wrapText="1"/>
    </xf>
    <xf numFmtId="165" fontId="29" fillId="0" borderId="3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top" wrapText="1"/>
    </xf>
    <xf numFmtId="11" fontId="23" fillId="0" borderId="3" xfId="0" applyNumberFormat="1" applyFont="1" applyFill="1" applyBorder="1" applyAlignment="1">
      <alignment horizontal="left" vertical="top" wrapText="1"/>
    </xf>
    <xf numFmtId="0" fontId="8" fillId="0" borderId="18" xfId="0" applyFont="1" applyFill="1" applyBorder="1" applyAlignment="1">
      <alignment vertical="center" wrapText="1"/>
    </xf>
    <xf numFmtId="0" fontId="8" fillId="0" borderId="19" xfId="0" applyFont="1" applyFill="1" applyBorder="1" applyAlignment="1">
      <alignment vertical="center" wrapText="1"/>
    </xf>
    <xf numFmtId="0" fontId="8" fillId="0" borderId="2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justify" vertical="center" wrapText="1"/>
    </xf>
    <xf numFmtId="0" fontId="8" fillId="0" borderId="19" xfId="0" applyFont="1" applyFill="1" applyBorder="1" applyAlignment="1">
      <alignment horizontal="justify" vertical="center" wrapText="1"/>
    </xf>
    <xf numFmtId="0" fontId="8" fillId="0" borderId="20" xfId="0" applyFont="1" applyFill="1" applyBorder="1" applyAlignment="1">
      <alignment horizontal="justify" vertical="center" wrapText="1"/>
    </xf>
    <xf numFmtId="0" fontId="15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horizontal="center" wrapText="1"/>
    </xf>
    <xf numFmtId="0" fontId="21" fillId="0" borderId="0" xfId="0" applyFont="1" applyFill="1" applyAlignment="1">
      <alignment horizontal="center" wrapText="1"/>
    </xf>
    <xf numFmtId="16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8" fillId="0" borderId="29" xfId="0" applyFont="1" applyFill="1" applyBorder="1" applyAlignment="1">
      <alignment horizontal="left" vertical="center" wrapText="1" indent="3"/>
    </xf>
    <xf numFmtId="0" fontId="8" fillId="0" borderId="21" xfId="0" applyFont="1" applyFill="1" applyBorder="1" applyAlignment="1">
      <alignment horizontal="left" vertical="center" wrapText="1" indent="3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 indent="1"/>
    </xf>
    <xf numFmtId="0" fontId="30" fillId="0" borderId="3" xfId="0" applyFont="1" applyFill="1" applyBorder="1" applyAlignment="1">
      <alignment horizontal="left" vertical="center" wrapText="1"/>
    </xf>
    <xf numFmtId="164" fontId="12" fillId="3" borderId="2" xfId="0" applyNumberFormat="1" applyFont="1" applyFill="1" applyBorder="1" applyAlignment="1">
      <alignment horizontal="center" vertical="center" wrapText="1"/>
    </xf>
    <xf numFmtId="164" fontId="12" fillId="3" borderId="5" xfId="0" applyNumberFormat="1" applyFont="1" applyFill="1" applyBorder="1" applyAlignment="1">
      <alignment horizontal="center" vertical="center" wrapText="1"/>
    </xf>
    <xf numFmtId="164" fontId="12" fillId="3" borderId="3" xfId="0" applyNumberFormat="1" applyFont="1" applyFill="1" applyBorder="1" applyAlignment="1">
      <alignment horizontal="center" vertical="center" wrapText="1"/>
    </xf>
    <xf numFmtId="164" fontId="23" fillId="0" borderId="1" xfId="0" applyNumberFormat="1" applyFont="1" applyFill="1" applyBorder="1" applyAlignment="1">
      <alignment horizontal="center" vertical="top" wrapText="1"/>
    </xf>
    <xf numFmtId="0" fontId="27" fillId="0" borderId="0" xfId="0" applyFont="1" applyFill="1" applyAlignment="1">
      <alignment horizontal="center" wrapText="1"/>
    </xf>
    <xf numFmtId="0" fontId="12" fillId="0" borderId="19" xfId="0" applyFont="1" applyFill="1" applyBorder="1" applyAlignment="1">
      <alignment vertical="center" wrapText="1"/>
    </xf>
    <xf numFmtId="0" fontId="12" fillId="0" borderId="20" xfId="0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342899</xdr:colOff>
      <xdr:row>134</xdr:row>
      <xdr:rowOff>101600</xdr:rowOff>
    </xdr:from>
    <xdr:to>
      <xdr:col>1</xdr:col>
      <xdr:colOff>180974</xdr:colOff>
      <xdr:row>136</xdr:row>
      <xdr:rowOff>1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00000000-0008-0000-0100-000002100000}"/>
            </a:ext>
          </a:extLst>
        </xdr:cNvPr>
        <xdr:cNvSpPr txBox="1">
          <a:spLocks noChangeArrowheads="1"/>
        </xdr:cNvSpPr>
      </xdr:nvSpPr>
      <xdr:spPr bwMode="auto">
        <a:xfrm flipH="1" flipV="1">
          <a:off x="342899" y="42926000"/>
          <a:ext cx="206375" cy="889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75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 . . . 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Q394"/>
  <sheetViews>
    <sheetView view="pageBreakPreview" zoomScale="75" zoomScaleSheetLayoutView="75" workbookViewId="0">
      <selection activeCell="K109" sqref="K109:K110"/>
    </sheetView>
  </sheetViews>
  <sheetFormatPr defaultColWidth="9.140625" defaultRowHeight="15.75" x14ac:dyDescent="0.25"/>
  <cols>
    <col min="1" max="1" width="9.28515625" style="243" customWidth="1"/>
    <col min="2" max="3" width="19.7109375" style="244" hidden="1" customWidth="1"/>
    <col min="4" max="4" width="22.7109375" style="283" hidden="1" customWidth="1"/>
    <col min="5" max="5" width="47" style="244" customWidth="1"/>
    <col min="6" max="6" width="11.140625" style="244" customWidth="1"/>
    <col min="7" max="10" width="14" style="244" hidden="1" customWidth="1"/>
    <col min="11" max="11" width="18" style="246" customWidth="1"/>
    <col min="12" max="12" width="18.85546875" style="246" customWidth="1"/>
    <col min="13" max="13" width="15.7109375" style="246" customWidth="1"/>
    <col min="14" max="14" width="87" style="244" customWidth="1"/>
    <col min="15" max="15" width="14" style="244" hidden="1" customWidth="1"/>
    <col min="16" max="16" width="14.28515625" style="244" hidden="1" customWidth="1"/>
    <col min="17" max="17" width="17" style="244" hidden="1" customWidth="1"/>
    <col min="18" max="19" width="9.140625" style="244"/>
    <col min="20" max="20" width="11.28515625" style="244" bestFit="1" customWidth="1"/>
    <col min="21" max="16384" width="9.140625" style="244"/>
  </cols>
  <sheetData>
    <row r="1" spans="1:17" ht="79.5" customHeight="1" x14ac:dyDescent="0.25">
      <c r="D1" s="245"/>
      <c r="N1" s="284" t="s">
        <v>241</v>
      </c>
    </row>
    <row r="2" spans="1:17" ht="8.25" customHeight="1" x14ac:dyDescent="0.25">
      <c r="D2" s="245"/>
    </row>
    <row r="3" spans="1:17" ht="0.75" customHeight="1" x14ac:dyDescent="0.25">
      <c r="D3" s="245"/>
    </row>
    <row r="4" spans="1:17" ht="45" hidden="1" customHeight="1" x14ac:dyDescent="0.25">
      <c r="B4" s="244" t="s">
        <v>51</v>
      </c>
      <c r="C4" s="245"/>
      <c r="D4" s="245"/>
      <c r="E4" s="245"/>
      <c r="F4" s="247"/>
      <c r="G4" s="247"/>
      <c r="H4" s="247"/>
      <c r="I4" s="247"/>
      <c r="J4" s="247"/>
      <c r="K4" s="248"/>
      <c r="L4" s="248"/>
      <c r="M4" s="248"/>
      <c r="N4" s="247"/>
      <c r="O4" s="247"/>
      <c r="P4" s="247"/>
    </row>
    <row r="5" spans="1:17" ht="12" customHeight="1" x14ac:dyDescent="0.25">
      <c r="C5" s="245"/>
      <c r="D5" s="245"/>
      <c r="E5" s="245"/>
      <c r="F5" s="399"/>
      <c r="G5" s="399"/>
      <c r="H5" s="399"/>
      <c r="I5" s="399"/>
      <c r="J5" s="399"/>
      <c r="K5" s="399"/>
      <c r="L5" s="399"/>
      <c r="M5" s="399"/>
      <c r="N5" s="399"/>
      <c r="O5" s="249"/>
      <c r="P5" s="249"/>
    </row>
    <row r="6" spans="1:17" ht="15" customHeight="1" x14ac:dyDescent="0.25">
      <c r="A6" s="400" t="s">
        <v>85</v>
      </c>
      <c r="B6" s="400"/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400"/>
      <c r="O6" s="400"/>
      <c r="P6" s="400"/>
    </row>
    <row r="7" spans="1:17" ht="17.25" customHeight="1" x14ac:dyDescent="0.25">
      <c r="A7" s="400" t="s">
        <v>199</v>
      </c>
      <c r="B7" s="400"/>
      <c r="C7" s="400"/>
      <c r="D7" s="400"/>
      <c r="E7" s="400"/>
      <c r="F7" s="400"/>
      <c r="G7" s="400"/>
      <c r="H7" s="400"/>
      <c r="I7" s="400"/>
      <c r="J7" s="400"/>
      <c r="K7" s="400"/>
      <c r="L7" s="400"/>
      <c r="M7" s="400"/>
      <c r="N7" s="400"/>
      <c r="O7" s="400"/>
      <c r="P7" s="400"/>
    </row>
    <row r="8" spans="1:17" ht="15" customHeight="1" x14ac:dyDescent="0.25">
      <c r="A8" s="302" t="s">
        <v>242</v>
      </c>
      <c r="B8" s="302"/>
      <c r="C8" s="302"/>
      <c r="D8" s="302"/>
      <c r="E8" s="302"/>
      <c r="F8" s="302"/>
      <c r="G8" s="302"/>
      <c r="H8" s="302"/>
      <c r="I8" s="302"/>
      <c r="J8" s="302"/>
      <c r="K8" s="302"/>
      <c r="L8" s="302"/>
      <c r="M8" s="302"/>
      <c r="N8" s="302"/>
      <c r="O8" s="302"/>
      <c r="P8" s="302"/>
    </row>
    <row r="9" spans="1:17" ht="6" customHeight="1" x14ac:dyDescent="0.25">
      <c r="A9" s="250"/>
      <c r="B9" s="250"/>
      <c r="C9" s="250"/>
      <c r="D9" s="250"/>
      <c r="E9" s="250"/>
      <c r="F9" s="250"/>
      <c r="G9" s="250"/>
      <c r="H9" s="250"/>
      <c r="I9" s="250"/>
      <c r="J9" s="250"/>
      <c r="K9" s="250"/>
      <c r="L9" s="302"/>
      <c r="M9" s="302"/>
      <c r="N9" s="250"/>
      <c r="O9" s="250"/>
      <c r="P9" s="250"/>
    </row>
    <row r="10" spans="1:17" ht="15" customHeight="1" x14ac:dyDescent="0.25">
      <c r="A10" s="251"/>
      <c r="B10" s="252"/>
      <c r="C10" s="252"/>
      <c r="D10" s="252"/>
      <c r="E10" s="400" t="s">
        <v>89</v>
      </c>
      <c r="F10" s="400"/>
      <c r="G10" s="400"/>
      <c r="H10" s="400"/>
      <c r="I10" s="400"/>
      <c r="J10" s="400"/>
      <c r="K10" s="400"/>
      <c r="L10" s="400"/>
      <c r="M10" s="400"/>
      <c r="N10" s="400"/>
      <c r="O10" s="252"/>
      <c r="P10" s="252"/>
    </row>
    <row r="11" spans="1:17" ht="15" customHeight="1" x14ac:dyDescent="0.25">
      <c r="A11" s="251"/>
      <c r="B11" s="252"/>
      <c r="C11" s="252"/>
      <c r="D11" s="252"/>
      <c r="E11" s="252"/>
      <c r="F11" s="252"/>
      <c r="G11" s="252"/>
      <c r="H11" s="252"/>
      <c r="I11" s="252"/>
      <c r="J11" s="252"/>
      <c r="K11" s="253"/>
      <c r="L11" s="253"/>
      <c r="M11" s="253"/>
      <c r="N11" s="252"/>
      <c r="O11" s="252"/>
      <c r="P11" s="252"/>
    </row>
    <row r="12" spans="1:17" ht="15" customHeight="1" x14ac:dyDescent="0.25">
      <c r="A12" s="254"/>
      <c r="B12" s="255"/>
      <c r="C12" s="255"/>
      <c r="D12" s="256"/>
      <c r="E12" s="255"/>
      <c r="F12" s="255"/>
      <c r="G12" s="255"/>
      <c r="H12" s="255"/>
      <c r="I12" s="255"/>
      <c r="J12" s="255"/>
      <c r="K12" s="257"/>
      <c r="L12" s="257"/>
      <c r="M12" s="257"/>
      <c r="N12" s="255"/>
      <c r="O12" s="255"/>
      <c r="P12" s="255"/>
    </row>
    <row r="13" spans="1:17" ht="40.15" customHeight="1" x14ac:dyDescent="0.25">
      <c r="A13" s="370" t="s">
        <v>0</v>
      </c>
      <c r="B13" s="258"/>
      <c r="C13" s="258"/>
      <c r="D13" s="258"/>
      <c r="E13" s="369" t="s">
        <v>77</v>
      </c>
      <c r="F13" s="369" t="s">
        <v>1</v>
      </c>
      <c r="G13" s="259"/>
      <c r="H13" s="259"/>
      <c r="I13" s="259"/>
      <c r="J13" s="259"/>
      <c r="K13" s="368" t="s">
        <v>66</v>
      </c>
      <c r="L13" s="368" t="s">
        <v>67</v>
      </c>
      <c r="M13" s="368" t="s">
        <v>80</v>
      </c>
      <c r="N13" s="409" t="s">
        <v>79</v>
      </c>
      <c r="O13" s="260"/>
      <c r="P13" s="260"/>
      <c r="Q13" s="261"/>
    </row>
    <row r="14" spans="1:17" ht="13.5" customHeight="1" x14ac:dyDescent="0.25">
      <c r="A14" s="370"/>
      <c r="B14" s="258"/>
      <c r="C14" s="258"/>
      <c r="D14" s="258"/>
      <c r="E14" s="369"/>
      <c r="F14" s="369"/>
      <c r="G14" s="259"/>
      <c r="H14" s="259"/>
      <c r="I14" s="259"/>
      <c r="J14" s="259"/>
      <c r="K14" s="368"/>
      <c r="L14" s="368"/>
      <c r="M14" s="368"/>
      <c r="N14" s="410"/>
      <c r="O14" s="262"/>
      <c r="P14" s="262"/>
      <c r="Q14" s="263"/>
    </row>
    <row r="15" spans="1:17" ht="30" hidden="1" customHeight="1" x14ac:dyDescent="0.25">
      <c r="A15" s="370"/>
      <c r="B15" s="264">
        <v>2019</v>
      </c>
      <c r="C15" s="264">
        <v>2020</v>
      </c>
      <c r="D15" s="264">
        <v>2021</v>
      </c>
      <c r="E15" s="369"/>
      <c r="F15" s="369"/>
      <c r="G15" s="264">
        <v>2014</v>
      </c>
      <c r="H15" s="264">
        <v>2015</v>
      </c>
      <c r="I15" s="264">
        <v>2016</v>
      </c>
      <c r="J15" s="264">
        <v>2017</v>
      </c>
      <c r="K15" s="368"/>
      <c r="L15" s="368"/>
      <c r="M15" s="368"/>
      <c r="N15" s="411"/>
      <c r="O15" s="265">
        <v>2019</v>
      </c>
      <c r="P15" s="264">
        <v>2020</v>
      </c>
      <c r="Q15" s="264">
        <v>2021</v>
      </c>
    </row>
    <row r="16" spans="1:17" ht="15" customHeight="1" thickBot="1" x14ac:dyDescent="0.3">
      <c r="A16" s="4">
        <v>1</v>
      </c>
      <c r="B16" s="2">
        <v>12</v>
      </c>
      <c r="C16" s="5">
        <v>13</v>
      </c>
      <c r="D16" s="2"/>
      <c r="E16" s="6">
        <v>2</v>
      </c>
      <c r="F16" s="2">
        <v>3</v>
      </c>
      <c r="G16" s="2">
        <v>17</v>
      </c>
      <c r="H16" s="2">
        <v>18</v>
      </c>
      <c r="I16" s="2">
        <v>19</v>
      </c>
      <c r="J16" s="2">
        <v>20</v>
      </c>
      <c r="K16" s="2">
        <v>4</v>
      </c>
      <c r="L16" s="2">
        <v>5</v>
      </c>
      <c r="M16" s="2">
        <v>6</v>
      </c>
      <c r="N16" s="2">
        <v>7</v>
      </c>
      <c r="O16" s="1">
        <v>22</v>
      </c>
      <c r="P16" s="1">
        <v>23</v>
      </c>
      <c r="Q16" s="2">
        <v>24</v>
      </c>
    </row>
    <row r="17" spans="1:17" s="266" customFormat="1" ht="30.75" customHeight="1" x14ac:dyDescent="0.25">
      <c r="A17" s="401" t="s">
        <v>7</v>
      </c>
      <c r="B17" s="401"/>
      <c r="C17" s="401"/>
      <c r="D17" s="401"/>
      <c r="E17" s="401"/>
      <c r="F17" s="401"/>
      <c r="G17" s="401"/>
      <c r="H17" s="401"/>
      <c r="I17" s="401"/>
      <c r="J17" s="401"/>
      <c r="K17" s="401"/>
      <c r="L17" s="401"/>
      <c r="M17" s="401"/>
      <c r="N17" s="401"/>
      <c r="O17" s="401"/>
      <c r="P17" s="401"/>
      <c r="Q17" s="401"/>
    </row>
    <row r="18" spans="1:17" s="267" customFormat="1" ht="30" hidden="1" customHeight="1" x14ac:dyDescent="0.25">
      <c r="A18" s="376" t="s">
        <v>42</v>
      </c>
      <c r="B18" s="376"/>
      <c r="C18" s="376"/>
      <c r="D18" s="376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6"/>
    </row>
    <row r="19" spans="1:17" s="267" customFormat="1" ht="30" customHeight="1" x14ac:dyDescent="0.25">
      <c r="A19" s="376" t="s">
        <v>64</v>
      </c>
      <c r="B19" s="376"/>
      <c r="C19" s="376"/>
      <c r="D19" s="376"/>
      <c r="E19" s="376"/>
      <c r="F19" s="376"/>
      <c r="G19" s="376"/>
      <c r="H19" s="376"/>
      <c r="I19" s="376"/>
      <c r="J19" s="376"/>
      <c r="K19" s="376"/>
      <c r="L19" s="376"/>
      <c r="M19" s="376"/>
      <c r="N19" s="376"/>
      <c r="O19" s="376"/>
      <c r="P19" s="376"/>
      <c r="Q19" s="376"/>
    </row>
    <row r="20" spans="1:17" s="267" customFormat="1" ht="30" hidden="1" customHeight="1" x14ac:dyDescent="0.25">
      <c r="A20" s="376" t="s">
        <v>8</v>
      </c>
      <c r="B20" s="376"/>
      <c r="C20" s="376"/>
      <c r="D20" s="376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6"/>
    </row>
    <row r="21" spans="1:17" s="267" customFormat="1" ht="28.5" hidden="1" customHeight="1" x14ac:dyDescent="0.25">
      <c r="A21" s="403" t="s">
        <v>43</v>
      </c>
      <c r="B21" s="404"/>
      <c r="C21" s="404"/>
      <c r="D21" s="404"/>
      <c r="E21" s="404"/>
      <c r="F21" s="404"/>
      <c r="G21" s="404"/>
      <c r="H21" s="404"/>
      <c r="I21" s="404"/>
      <c r="J21" s="404"/>
      <c r="K21" s="404"/>
      <c r="L21" s="404"/>
      <c r="M21" s="404"/>
      <c r="N21" s="404"/>
      <c r="O21" s="404"/>
      <c r="P21" s="404"/>
      <c r="Q21" s="404"/>
    </row>
    <row r="22" spans="1:17" s="245" customFormat="1" ht="64.5" hidden="1" customHeight="1" x14ac:dyDescent="0.25">
      <c r="A22" s="412" t="s">
        <v>9</v>
      </c>
      <c r="B22" s="413"/>
      <c r="C22" s="413"/>
      <c r="D22" s="413"/>
      <c r="E22" s="413"/>
      <c r="F22" s="413"/>
      <c r="G22" s="413"/>
      <c r="H22" s="413"/>
      <c r="I22" s="413"/>
      <c r="J22" s="413"/>
      <c r="K22" s="413"/>
      <c r="L22" s="413"/>
      <c r="M22" s="413"/>
      <c r="N22" s="414"/>
      <c r="O22" s="402"/>
      <c r="P22" s="402"/>
      <c r="Q22" s="402"/>
    </row>
    <row r="23" spans="1:17" s="245" customFormat="1" ht="0.75" hidden="1" customHeight="1" x14ac:dyDescent="0.25">
      <c r="A23" s="415"/>
      <c r="B23" s="416"/>
      <c r="C23" s="416"/>
      <c r="D23" s="416"/>
      <c r="E23" s="416"/>
      <c r="F23" s="416"/>
      <c r="G23" s="416"/>
      <c r="H23" s="416"/>
      <c r="I23" s="416"/>
      <c r="J23" s="416"/>
      <c r="K23" s="416"/>
      <c r="L23" s="416"/>
      <c r="M23" s="416"/>
      <c r="N23" s="417"/>
      <c r="O23" s="402"/>
      <c r="P23" s="402"/>
      <c r="Q23" s="402"/>
    </row>
    <row r="24" spans="1:17" s="245" customFormat="1" ht="15.75" hidden="1" customHeight="1" x14ac:dyDescent="0.25">
      <c r="A24" s="415"/>
      <c r="B24" s="416"/>
      <c r="C24" s="416"/>
      <c r="D24" s="416"/>
      <c r="E24" s="416"/>
      <c r="F24" s="416"/>
      <c r="G24" s="416"/>
      <c r="H24" s="416"/>
      <c r="I24" s="416"/>
      <c r="J24" s="416"/>
      <c r="K24" s="416"/>
      <c r="L24" s="416"/>
      <c r="M24" s="416"/>
      <c r="N24" s="417"/>
      <c r="O24" s="402"/>
      <c r="P24" s="402"/>
      <c r="Q24" s="402"/>
    </row>
    <row r="25" spans="1:17" s="245" customFormat="1" ht="30" customHeight="1" x14ac:dyDescent="0.25">
      <c r="A25" s="418"/>
      <c r="B25" s="419"/>
      <c r="C25" s="419"/>
      <c r="D25" s="419"/>
      <c r="E25" s="419"/>
      <c r="F25" s="419"/>
      <c r="G25" s="419"/>
      <c r="H25" s="419"/>
      <c r="I25" s="419"/>
      <c r="J25" s="419"/>
      <c r="K25" s="419"/>
      <c r="L25" s="419"/>
      <c r="M25" s="419"/>
      <c r="N25" s="420"/>
      <c r="O25" s="402"/>
      <c r="P25" s="402"/>
      <c r="Q25" s="402"/>
    </row>
    <row r="26" spans="1:17" s="268" customFormat="1" ht="39" customHeight="1" x14ac:dyDescent="0.25">
      <c r="A26" s="320" t="s">
        <v>2</v>
      </c>
      <c r="B26" s="229">
        <f t="shared" ref="B26:D26" si="0">B27+B28+B29+B30+B31</f>
        <v>11199527.34</v>
      </c>
      <c r="C26" s="229">
        <f t="shared" si="0"/>
        <v>12565197</v>
      </c>
      <c r="D26" s="229">
        <f t="shared" si="0"/>
        <v>6059297</v>
      </c>
      <c r="E26" s="366" t="s">
        <v>26</v>
      </c>
      <c r="F26" s="366" t="s">
        <v>27</v>
      </c>
      <c r="G26" s="371">
        <v>5062.57</v>
      </c>
      <c r="H26" s="371">
        <v>5123.0200000000004</v>
      </c>
      <c r="I26" s="371">
        <v>5162.6899999999996</v>
      </c>
      <c r="J26" s="371">
        <v>5326.62</v>
      </c>
      <c r="K26" s="383">
        <v>5972.38</v>
      </c>
      <c r="L26" s="383">
        <v>6220.19</v>
      </c>
      <c r="M26" s="383">
        <f>L26-K26</f>
        <v>247.80999999999949</v>
      </c>
      <c r="N26" s="366" t="s">
        <v>69</v>
      </c>
      <c r="O26" s="308">
        <v>5392.71</v>
      </c>
      <c r="P26" s="308">
        <v>5405.78</v>
      </c>
      <c r="Q26" s="308">
        <v>5405.78</v>
      </c>
    </row>
    <row r="27" spans="1:17" s="268" customFormat="1" ht="1.5" hidden="1" customHeight="1" x14ac:dyDescent="0.25">
      <c r="A27" s="321"/>
      <c r="B27" s="219">
        <v>8247953.3399999999</v>
      </c>
      <c r="C27" s="219">
        <v>9609723</v>
      </c>
      <c r="D27" s="219">
        <v>3099723</v>
      </c>
      <c r="E27" s="379"/>
      <c r="F27" s="367"/>
      <c r="G27" s="371"/>
      <c r="H27" s="371"/>
      <c r="I27" s="371"/>
      <c r="J27" s="371"/>
      <c r="K27" s="384"/>
      <c r="L27" s="384"/>
      <c r="M27" s="384"/>
      <c r="N27" s="367"/>
      <c r="O27" s="308"/>
      <c r="P27" s="308"/>
      <c r="Q27" s="308"/>
    </row>
    <row r="28" spans="1:17" s="268" customFormat="1" ht="47.25" customHeight="1" x14ac:dyDescent="0.25">
      <c r="A28" s="321"/>
      <c r="B28" s="219"/>
      <c r="C28" s="219">
        <v>0</v>
      </c>
      <c r="D28" s="219">
        <v>0</v>
      </c>
      <c r="E28" s="366" t="s">
        <v>147</v>
      </c>
      <c r="F28" s="371" t="s">
        <v>29</v>
      </c>
      <c r="G28" s="371"/>
      <c r="H28" s="371"/>
      <c r="I28" s="371"/>
      <c r="J28" s="371"/>
      <c r="K28" s="405">
        <v>80.62</v>
      </c>
      <c r="L28" s="408">
        <v>104.19</v>
      </c>
      <c r="M28" s="383">
        <f>L28-K28</f>
        <v>23.569999999999993</v>
      </c>
      <c r="N28" s="371" t="s">
        <v>69</v>
      </c>
      <c r="O28" s="308"/>
      <c r="P28" s="308"/>
      <c r="Q28" s="308"/>
    </row>
    <row r="29" spans="1:17" s="268" customFormat="1" ht="0.75" customHeight="1" x14ac:dyDescent="0.25">
      <c r="A29" s="321"/>
      <c r="B29" s="229"/>
      <c r="C29" s="229"/>
      <c r="D29" s="229"/>
      <c r="E29" s="367"/>
      <c r="F29" s="371"/>
      <c r="G29" s="371"/>
      <c r="H29" s="371"/>
      <c r="I29" s="371"/>
      <c r="J29" s="371"/>
      <c r="K29" s="406"/>
      <c r="L29" s="408"/>
      <c r="M29" s="384"/>
      <c r="N29" s="371"/>
      <c r="O29" s="308"/>
      <c r="P29" s="308"/>
      <c r="Q29" s="308"/>
    </row>
    <row r="30" spans="1:17" s="268" customFormat="1" ht="84.75" customHeight="1" x14ac:dyDescent="0.25">
      <c r="A30" s="321"/>
      <c r="B30" s="229">
        <v>2912574</v>
      </c>
      <c r="C30" s="229">
        <v>2912574</v>
      </c>
      <c r="D30" s="229">
        <v>2912574</v>
      </c>
      <c r="E30" s="367"/>
      <c r="F30" s="371"/>
      <c r="G30" s="371"/>
      <c r="H30" s="371"/>
      <c r="I30" s="371"/>
      <c r="J30" s="371"/>
      <c r="K30" s="406"/>
      <c r="L30" s="408"/>
      <c r="M30" s="384"/>
      <c r="N30" s="371"/>
      <c r="O30" s="308"/>
      <c r="P30" s="308"/>
      <c r="Q30" s="308"/>
    </row>
    <row r="31" spans="1:17" s="268" customFormat="1" ht="30" hidden="1" customHeight="1" x14ac:dyDescent="0.25">
      <c r="A31" s="322"/>
      <c r="B31" s="219">
        <v>39000</v>
      </c>
      <c r="C31" s="219">
        <v>42900</v>
      </c>
      <c r="D31" s="219">
        <v>47000</v>
      </c>
      <c r="E31" s="379"/>
      <c r="F31" s="371"/>
      <c r="G31" s="371"/>
      <c r="H31" s="371"/>
      <c r="I31" s="371"/>
      <c r="J31" s="371"/>
      <c r="K31" s="407"/>
      <c r="L31" s="408"/>
      <c r="M31" s="421"/>
      <c r="N31" s="371"/>
      <c r="O31" s="308"/>
      <c r="P31" s="308"/>
      <c r="Q31" s="308"/>
    </row>
    <row r="32" spans="1:17" s="268" customFormat="1" ht="27.75" customHeight="1" x14ac:dyDescent="0.25">
      <c r="A32" s="320" t="s">
        <v>5</v>
      </c>
      <c r="B32" s="229">
        <f t="shared" ref="B32:D32" si="1">B33+B34+B35+B36+B37</f>
        <v>550000</v>
      </c>
      <c r="C32" s="229">
        <f t="shared" si="1"/>
        <v>0</v>
      </c>
      <c r="D32" s="229">
        <f t="shared" si="1"/>
        <v>0</v>
      </c>
      <c r="E32" s="366" t="s">
        <v>165</v>
      </c>
      <c r="F32" s="366" t="s">
        <v>27</v>
      </c>
      <c r="G32" s="371">
        <v>270.12</v>
      </c>
      <c r="H32" s="371">
        <v>273.93</v>
      </c>
      <c r="I32" s="371">
        <v>279.57</v>
      </c>
      <c r="J32" s="371">
        <v>250</v>
      </c>
      <c r="K32" s="383">
        <v>250</v>
      </c>
      <c r="L32" s="383">
        <v>228.67</v>
      </c>
      <c r="M32" s="383">
        <f>L32-K32</f>
        <v>-21.330000000000013</v>
      </c>
      <c r="N32" s="366" t="s">
        <v>233</v>
      </c>
      <c r="O32" s="308">
        <v>250</v>
      </c>
      <c r="P32" s="308">
        <v>250</v>
      </c>
      <c r="Q32" s="308">
        <v>250</v>
      </c>
    </row>
    <row r="33" spans="1:17" s="268" customFormat="1" ht="53.25" customHeight="1" x14ac:dyDescent="0.25">
      <c r="A33" s="321"/>
      <c r="B33" s="219">
        <v>550000</v>
      </c>
      <c r="C33" s="219">
        <v>0</v>
      </c>
      <c r="D33" s="219">
        <v>0</v>
      </c>
      <c r="E33" s="367"/>
      <c r="F33" s="367"/>
      <c r="G33" s="371"/>
      <c r="H33" s="371"/>
      <c r="I33" s="371"/>
      <c r="J33" s="371"/>
      <c r="K33" s="384"/>
      <c r="L33" s="384"/>
      <c r="M33" s="384"/>
      <c r="N33" s="379"/>
      <c r="O33" s="308"/>
      <c r="P33" s="308"/>
      <c r="Q33" s="308"/>
    </row>
    <row r="34" spans="1:17" s="268" customFormat="1" ht="56.25" hidden="1" customHeight="1" x14ac:dyDescent="0.25">
      <c r="A34" s="321"/>
      <c r="B34" s="219"/>
      <c r="C34" s="219"/>
      <c r="D34" s="219"/>
      <c r="E34" s="234"/>
      <c r="F34" s="371" t="s">
        <v>29</v>
      </c>
      <c r="G34" s="371"/>
      <c r="H34" s="371"/>
      <c r="I34" s="371"/>
      <c r="J34" s="371"/>
      <c r="K34" s="372">
        <v>0</v>
      </c>
      <c r="L34" s="372">
        <v>0</v>
      </c>
      <c r="M34" s="372">
        <f>L34-K34</f>
        <v>0</v>
      </c>
      <c r="N34" s="371" t="s">
        <v>69</v>
      </c>
      <c r="O34" s="308"/>
      <c r="P34" s="308"/>
      <c r="Q34" s="308"/>
    </row>
    <row r="35" spans="1:17" s="268" customFormat="1" ht="36.75" hidden="1" customHeight="1" x14ac:dyDescent="0.25">
      <c r="A35" s="321"/>
      <c r="B35" s="219"/>
      <c r="C35" s="219"/>
      <c r="D35" s="219"/>
      <c r="E35" s="234"/>
      <c r="F35" s="371"/>
      <c r="G35" s="371"/>
      <c r="H35" s="371"/>
      <c r="I35" s="371"/>
      <c r="J35" s="371"/>
      <c r="K35" s="372"/>
      <c r="L35" s="372"/>
      <c r="M35" s="372"/>
      <c r="N35" s="371"/>
      <c r="O35" s="308"/>
      <c r="P35" s="308"/>
      <c r="Q35" s="308"/>
    </row>
    <row r="36" spans="1:17" s="268" customFormat="1" ht="48.75" hidden="1" customHeight="1" x14ac:dyDescent="0.25">
      <c r="A36" s="321"/>
      <c r="B36" s="219"/>
      <c r="C36" s="219"/>
      <c r="D36" s="219"/>
      <c r="E36" s="234"/>
      <c r="F36" s="371"/>
      <c r="G36" s="371"/>
      <c r="H36" s="371"/>
      <c r="I36" s="371"/>
      <c r="J36" s="371"/>
      <c r="K36" s="372"/>
      <c r="L36" s="372"/>
      <c r="M36" s="372"/>
      <c r="N36" s="371"/>
      <c r="O36" s="308"/>
      <c r="P36" s="308"/>
      <c r="Q36" s="308"/>
    </row>
    <row r="37" spans="1:17" s="268" customFormat="1" ht="53.25" hidden="1" customHeight="1" x14ac:dyDescent="0.25">
      <c r="A37" s="321"/>
      <c r="B37" s="219"/>
      <c r="C37" s="219"/>
      <c r="D37" s="219"/>
      <c r="E37" s="234"/>
      <c r="F37" s="371"/>
      <c r="G37" s="371"/>
      <c r="H37" s="371"/>
      <c r="I37" s="371"/>
      <c r="J37" s="371"/>
      <c r="K37" s="372"/>
      <c r="L37" s="372"/>
      <c r="M37" s="372"/>
      <c r="N37" s="371"/>
      <c r="O37" s="308"/>
      <c r="P37" s="308"/>
      <c r="Q37" s="308"/>
    </row>
    <row r="38" spans="1:17" s="268" customFormat="1" ht="96" customHeight="1" x14ac:dyDescent="0.25">
      <c r="A38" s="322"/>
      <c r="B38" s="219"/>
      <c r="C38" s="219"/>
      <c r="D38" s="219"/>
      <c r="E38" s="232" t="s">
        <v>217</v>
      </c>
      <c r="F38" s="232" t="s">
        <v>50</v>
      </c>
      <c r="G38" s="232"/>
      <c r="H38" s="232"/>
      <c r="I38" s="232"/>
      <c r="J38" s="232"/>
      <c r="K38" s="221">
        <v>1</v>
      </c>
      <c r="L38" s="220">
        <v>1</v>
      </c>
      <c r="M38" s="220">
        <f>L38-K38</f>
        <v>0</v>
      </c>
      <c r="N38" s="233"/>
      <c r="O38" s="229"/>
      <c r="P38" s="229"/>
      <c r="Q38" s="229"/>
    </row>
    <row r="39" spans="1:17" s="268" customFormat="1" ht="56.25" hidden="1" customHeight="1" x14ac:dyDescent="0.25">
      <c r="A39" s="320" t="s">
        <v>59</v>
      </c>
      <c r="B39" s="229">
        <f t="shared" ref="B39:D39" si="2">B40+B41+B42+B43+B44</f>
        <v>20000</v>
      </c>
      <c r="C39" s="229">
        <f t="shared" si="2"/>
        <v>0</v>
      </c>
      <c r="D39" s="229">
        <f t="shared" si="2"/>
        <v>0</v>
      </c>
      <c r="E39" s="371" t="s">
        <v>146</v>
      </c>
      <c r="F39" s="371" t="s">
        <v>61</v>
      </c>
      <c r="G39" s="371">
        <v>0</v>
      </c>
      <c r="H39" s="371">
        <v>0</v>
      </c>
      <c r="I39" s="371">
        <v>0</v>
      </c>
      <c r="J39" s="371">
        <v>0</v>
      </c>
      <c r="K39" s="378">
        <v>0</v>
      </c>
      <c r="L39" s="373">
        <v>0</v>
      </c>
      <c r="M39" s="373">
        <f>L39-K39</f>
        <v>0</v>
      </c>
      <c r="N39" s="366" t="s">
        <v>69</v>
      </c>
      <c r="O39" s="308">
        <v>2</v>
      </c>
      <c r="P39" s="308">
        <v>2</v>
      </c>
      <c r="Q39" s="308">
        <v>2</v>
      </c>
    </row>
    <row r="40" spans="1:17" s="268" customFormat="1" ht="1.5" hidden="1" customHeight="1" x14ac:dyDescent="0.25">
      <c r="A40" s="321"/>
      <c r="B40" s="219">
        <v>20000</v>
      </c>
      <c r="C40" s="219">
        <v>0</v>
      </c>
      <c r="D40" s="219"/>
      <c r="E40" s="371"/>
      <c r="F40" s="371"/>
      <c r="G40" s="371"/>
      <c r="H40" s="371"/>
      <c r="I40" s="371"/>
      <c r="J40" s="371"/>
      <c r="K40" s="378"/>
      <c r="L40" s="374"/>
      <c r="M40" s="374"/>
      <c r="N40" s="367"/>
      <c r="O40" s="308"/>
      <c r="P40" s="308"/>
      <c r="Q40" s="308"/>
    </row>
    <row r="41" spans="1:17" s="268" customFormat="1" ht="57.75" hidden="1" customHeight="1" x14ac:dyDescent="0.25">
      <c r="A41" s="321"/>
      <c r="B41" s="219"/>
      <c r="C41" s="219"/>
      <c r="D41" s="219"/>
      <c r="E41" s="371"/>
      <c r="F41" s="371"/>
      <c r="G41" s="371"/>
      <c r="H41" s="371"/>
      <c r="I41" s="371"/>
      <c r="J41" s="371"/>
      <c r="K41" s="378"/>
      <c r="L41" s="374"/>
      <c r="M41" s="374"/>
      <c r="N41" s="367"/>
      <c r="O41" s="308"/>
      <c r="P41" s="308"/>
      <c r="Q41" s="308"/>
    </row>
    <row r="42" spans="1:17" s="268" customFormat="1" ht="36.75" hidden="1" customHeight="1" x14ac:dyDescent="0.25">
      <c r="A42" s="321"/>
      <c r="B42" s="219"/>
      <c r="C42" s="219"/>
      <c r="D42" s="219"/>
      <c r="E42" s="371"/>
      <c r="F42" s="371"/>
      <c r="G42" s="371"/>
      <c r="H42" s="371"/>
      <c r="I42" s="371"/>
      <c r="J42" s="371"/>
      <c r="K42" s="378"/>
      <c r="L42" s="374"/>
      <c r="M42" s="374"/>
      <c r="N42" s="367"/>
      <c r="O42" s="308"/>
      <c r="P42" s="308"/>
      <c r="Q42" s="308"/>
    </row>
    <row r="43" spans="1:17" s="268" customFormat="1" ht="54" hidden="1" customHeight="1" x14ac:dyDescent="0.25">
      <c r="A43" s="321"/>
      <c r="B43" s="219"/>
      <c r="C43" s="219"/>
      <c r="D43" s="219"/>
      <c r="E43" s="371"/>
      <c r="F43" s="371"/>
      <c r="G43" s="371"/>
      <c r="H43" s="371"/>
      <c r="I43" s="371"/>
      <c r="J43" s="371"/>
      <c r="K43" s="378"/>
      <c r="L43" s="374"/>
      <c r="M43" s="374"/>
      <c r="N43" s="367"/>
      <c r="O43" s="308"/>
      <c r="P43" s="308"/>
      <c r="Q43" s="308"/>
    </row>
    <row r="44" spans="1:17" s="268" customFormat="1" ht="41.25" hidden="1" customHeight="1" x14ac:dyDescent="0.25">
      <c r="A44" s="322"/>
      <c r="B44" s="219"/>
      <c r="C44" s="219"/>
      <c r="D44" s="219"/>
      <c r="E44" s="371"/>
      <c r="F44" s="371"/>
      <c r="G44" s="371"/>
      <c r="H44" s="371"/>
      <c r="I44" s="371"/>
      <c r="J44" s="371"/>
      <c r="K44" s="378"/>
      <c r="L44" s="375"/>
      <c r="M44" s="375"/>
      <c r="N44" s="379"/>
      <c r="O44" s="308"/>
      <c r="P44" s="308"/>
      <c r="Q44" s="308"/>
    </row>
    <row r="45" spans="1:17" s="269" customFormat="1" ht="25.5" hidden="1" customHeight="1" x14ac:dyDescent="0.25">
      <c r="A45" s="312" t="s">
        <v>17</v>
      </c>
      <c r="B45" s="313"/>
      <c r="C45" s="313"/>
      <c r="D45" s="313"/>
      <c r="E45" s="313"/>
      <c r="F45" s="313"/>
      <c r="G45" s="313"/>
      <c r="H45" s="313"/>
      <c r="I45" s="313"/>
      <c r="J45" s="313"/>
      <c r="K45" s="313"/>
      <c r="L45" s="313"/>
      <c r="M45" s="313"/>
      <c r="N45" s="313"/>
      <c r="O45" s="313"/>
      <c r="P45" s="313"/>
      <c r="Q45" s="314"/>
    </row>
    <row r="46" spans="1:17" s="269" customFormat="1" ht="94.5" hidden="1" customHeight="1" x14ac:dyDescent="0.25">
      <c r="A46" s="285"/>
      <c r="B46" s="289"/>
      <c r="C46" s="289"/>
      <c r="D46" s="289"/>
      <c r="E46" s="288"/>
      <c r="F46" s="285"/>
      <c r="G46" s="285"/>
      <c r="H46" s="285"/>
      <c r="I46" s="285"/>
      <c r="J46" s="285"/>
      <c r="K46" s="285"/>
      <c r="L46" s="285"/>
      <c r="M46" s="285"/>
      <c r="N46" s="289"/>
      <c r="O46" s="290"/>
      <c r="P46" s="290"/>
      <c r="Q46" s="291"/>
    </row>
    <row r="47" spans="1:17" s="269" customFormat="1" ht="25.5" customHeight="1" x14ac:dyDescent="0.25">
      <c r="A47" s="357" t="s">
        <v>82</v>
      </c>
      <c r="B47" s="358"/>
      <c r="C47" s="358"/>
      <c r="D47" s="358"/>
      <c r="E47" s="358"/>
      <c r="F47" s="358"/>
      <c r="G47" s="358"/>
      <c r="H47" s="358"/>
      <c r="I47" s="358"/>
      <c r="J47" s="358"/>
      <c r="K47" s="358"/>
      <c r="L47" s="358"/>
      <c r="M47" s="358"/>
      <c r="N47" s="358"/>
      <c r="O47" s="241"/>
      <c r="P47" s="241"/>
      <c r="Q47" s="242"/>
    </row>
    <row r="48" spans="1:17" s="268" customFormat="1" ht="31.5" customHeight="1" x14ac:dyDescent="0.25">
      <c r="A48" s="320" t="s">
        <v>3</v>
      </c>
      <c r="B48" s="229">
        <f t="shared" ref="B48:D48" si="3">B49+B50+B51+B52+B53</f>
        <v>2813662.64</v>
      </c>
      <c r="C48" s="229">
        <f t="shared" si="3"/>
        <v>2642180</v>
      </c>
      <c r="D48" s="229">
        <f t="shared" si="3"/>
        <v>2649110</v>
      </c>
      <c r="E48" s="304" t="s">
        <v>28</v>
      </c>
      <c r="F48" s="315" t="s">
        <v>27</v>
      </c>
      <c r="G48" s="308">
        <v>552.54</v>
      </c>
      <c r="H48" s="308">
        <v>554.91999999999996</v>
      </c>
      <c r="I48" s="308">
        <v>558.79999999999995</v>
      </c>
      <c r="J48" s="308">
        <v>576.12</v>
      </c>
      <c r="K48" s="309">
        <v>1077.3499999999999</v>
      </c>
      <c r="L48" s="309">
        <v>1167.17</v>
      </c>
      <c r="M48" s="309">
        <f>L48-K48</f>
        <v>89.820000000000164</v>
      </c>
      <c r="N48" s="366" t="s">
        <v>69</v>
      </c>
      <c r="O48" s="308">
        <v>582.41</v>
      </c>
      <c r="P48" s="308">
        <v>582.91</v>
      </c>
      <c r="Q48" s="308">
        <v>582.91</v>
      </c>
    </row>
    <row r="49" spans="1:17" s="268" customFormat="1" ht="4.5" customHeight="1" x14ac:dyDescent="0.25">
      <c r="A49" s="321"/>
      <c r="B49" s="229">
        <v>2750662.64</v>
      </c>
      <c r="C49" s="229">
        <v>2572880</v>
      </c>
      <c r="D49" s="229">
        <v>2572880</v>
      </c>
      <c r="E49" s="305"/>
      <c r="F49" s="356"/>
      <c r="G49" s="308"/>
      <c r="H49" s="308"/>
      <c r="I49" s="308"/>
      <c r="J49" s="308"/>
      <c r="K49" s="310"/>
      <c r="L49" s="310"/>
      <c r="M49" s="310"/>
      <c r="N49" s="379"/>
      <c r="O49" s="308"/>
      <c r="P49" s="308"/>
      <c r="Q49" s="308"/>
    </row>
    <row r="50" spans="1:17" s="268" customFormat="1" ht="48" customHeight="1" x14ac:dyDescent="0.25">
      <c r="A50" s="321"/>
      <c r="B50" s="229"/>
      <c r="C50" s="229"/>
      <c r="D50" s="229"/>
      <c r="E50" s="380" t="s">
        <v>147</v>
      </c>
      <c r="F50" s="315" t="s">
        <v>29</v>
      </c>
      <c r="G50" s="308"/>
      <c r="H50" s="308"/>
      <c r="I50" s="308"/>
      <c r="J50" s="308"/>
      <c r="K50" s="309">
        <v>80.62</v>
      </c>
      <c r="L50" s="331">
        <v>104.19</v>
      </c>
      <c r="M50" s="331">
        <f>L50-K50</f>
        <v>23.569999999999993</v>
      </c>
      <c r="N50" s="308" t="s">
        <v>69</v>
      </c>
      <c r="O50" s="308"/>
      <c r="P50" s="308"/>
      <c r="Q50" s="308"/>
    </row>
    <row r="51" spans="1:17" s="268" customFormat="1" ht="27.75" hidden="1" customHeight="1" thickBot="1" x14ac:dyDescent="0.3">
      <c r="A51" s="321"/>
      <c r="B51" s="229"/>
      <c r="C51" s="229"/>
      <c r="D51" s="229"/>
      <c r="E51" s="381"/>
      <c r="F51" s="356"/>
      <c r="G51" s="308"/>
      <c r="H51" s="308"/>
      <c r="I51" s="308"/>
      <c r="J51" s="308"/>
      <c r="K51" s="310"/>
      <c r="L51" s="331"/>
      <c r="M51" s="331"/>
      <c r="N51" s="308"/>
      <c r="O51" s="308"/>
      <c r="P51" s="308"/>
      <c r="Q51" s="308"/>
    </row>
    <row r="52" spans="1:17" s="268" customFormat="1" ht="94.5" customHeight="1" x14ac:dyDescent="0.25">
      <c r="A52" s="321"/>
      <c r="B52" s="229"/>
      <c r="C52" s="229"/>
      <c r="D52" s="229"/>
      <c r="E52" s="381"/>
      <c r="F52" s="356"/>
      <c r="G52" s="308"/>
      <c r="H52" s="308"/>
      <c r="I52" s="308"/>
      <c r="J52" s="308"/>
      <c r="K52" s="310"/>
      <c r="L52" s="331"/>
      <c r="M52" s="331"/>
      <c r="N52" s="308"/>
      <c r="O52" s="308"/>
      <c r="P52" s="308"/>
      <c r="Q52" s="308"/>
    </row>
    <row r="53" spans="1:17" s="268" customFormat="1" ht="51" hidden="1" customHeight="1" x14ac:dyDescent="0.25">
      <c r="A53" s="322"/>
      <c r="B53" s="229">
        <v>63000</v>
      </c>
      <c r="C53" s="229">
        <v>69300</v>
      </c>
      <c r="D53" s="229">
        <v>76230</v>
      </c>
      <c r="E53" s="382"/>
      <c r="F53" s="316"/>
      <c r="G53" s="308"/>
      <c r="H53" s="308"/>
      <c r="I53" s="308"/>
      <c r="J53" s="308"/>
      <c r="K53" s="311"/>
      <c r="L53" s="331"/>
      <c r="M53" s="331"/>
      <c r="N53" s="308"/>
      <c r="O53" s="308"/>
      <c r="P53" s="308"/>
      <c r="Q53" s="308"/>
    </row>
    <row r="54" spans="1:17" s="268" customFormat="1" ht="22.5" hidden="1" customHeight="1" x14ac:dyDescent="0.25">
      <c r="A54" s="320" t="s">
        <v>6</v>
      </c>
      <c r="B54" s="229">
        <f t="shared" ref="B54:D54" si="4">B55+B56+B57+B58+B59</f>
        <v>0</v>
      </c>
      <c r="C54" s="229">
        <f t="shared" si="4"/>
        <v>0</v>
      </c>
      <c r="D54" s="229">
        <f t="shared" si="4"/>
        <v>0</v>
      </c>
      <c r="E54" s="303" t="s">
        <v>30</v>
      </c>
      <c r="F54" s="308" t="s">
        <v>29</v>
      </c>
      <c r="G54" s="303">
        <v>75</v>
      </c>
      <c r="H54" s="303">
        <v>87.5</v>
      </c>
      <c r="I54" s="303">
        <v>87.5</v>
      </c>
      <c r="J54" s="303">
        <v>87.5</v>
      </c>
      <c r="K54" s="318" t="s">
        <v>69</v>
      </c>
      <c r="L54" s="306">
        <v>0</v>
      </c>
      <c r="M54" s="309" t="s">
        <v>69</v>
      </c>
      <c r="N54" s="315" t="s">
        <v>69</v>
      </c>
      <c r="O54" s="303">
        <v>87.5</v>
      </c>
      <c r="P54" s="303">
        <v>87.5</v>
      </c>
      <c r="Q54" s="303">
        <v>87.5</v>
      </c>
    </row>
    <row r="55" spans="1:17" s="268" customFormat="1" hidden="1" x14ac:dyDescent="0.25">
      <c r="A55" s="321"/>
      <c r="B55" s="229"/>
      <c r="C55" s="229"/>
      <c r="D55" s="229"/>
      <c r="E55" s="308"/>
      <c r="F55" s="308"/>
      <c r="G55" s="308"/>
      <c r="H55" s="308"/>
      <c r="I55" s="308"/>
      <c r="J55" s="308"/>
      <c r="K55" s="331"/>
      <c r="L55" s="307"/>
      <c r="M55" s="310"/>
      <c r="N55" s="356"/>
      <c r="O55" s="308"/>
      <c r="P55" s="308"/>
      <c r="Q55" s="308"/>
    </row>
    <row r="56" spans="1:17" s="268" customFormat="1" ht="52.5" hidden="1" customHeight="1" x14ac:dyDescent="0.25">
      <c r="A56" s="321"/>
      <c r="B56" s="229"/>
      <c r="C56" s="229"/>
      <c r="D56" s="229"/>
      <c r="E56" s="308"/>
      <c r="F56" s="308"/>
      <c r="G56" s="308"/>
      <c r="H56" s="308"/>
      <c r="I56" s="308"/>
      <c r="J56" s="308"/>
      <c r="K56" s="331"/>
      <c r="L56" s="307"/>
      <c r="M56" s="310"/>
      <c r="N56" s="356"/>
      <c r="O56" s="308"/>
      <c r="P56" s="308"/>
      <c r="Q56" s="308"/>
    </row>
    <row r="57" spans="1:17" s="268" customFormat="1" ht="33.75" hidden="1" customHeight="1" x14ac:dyDescent="0.25">
      <c r="A57" s="321"/>
      <c r="B57" s="229"/>
      <c r="C57" s="229"/>
      <c r="D57" s="229"/>
      <c r="E57" s="308"/>
      <c r="F57" s="308"/>
      <c r="G57" s="308"/>
      <c r="H57" s="308"/>
      <c r="I57" s="308"/>
      <c r="J57" s="308"/>
      <c r="K57" s="331"/>
      <c r="L57" s="307"/>
      <c r="M57" s="310"/>
      <c r="N57" s="356"/>
      <c r="O57" s="308"/>
      <c r="P57" s="308"/>
      <c r="Q57" s="308"/>
    </row>
    <row r="58" spans="1:17" s="268" customFormat="1" ht="17.25" hidden="1" customHeight="1" x14ac:dyDescent="0.25">
      <c r="A58" s="321"/>
      <c r="B58" s="229"/>
      <c r="C58" s="229"/>
      <c r="D58" s="229"/>
      <c r="E58" s="308"/>
      <c r="F58" s="308"/>
      <c r="G58" s="308"/>
      <c r="H58" s="308"/>
      <c r="I58" s="308"/>
      <c r="J58" s="308"/>
      <c r="K58" s="331"/>
      <c r="L58" s="307"/>
      <c r="M58" s="310"/>
      <c r="N58" s="356"/>
      <c r="O58" s="308"/>
      <c r="P58" s="308"/>
      <c r="Q58" s="308"/>
    </row>
    <row r="59" spans="1:17" s="268" customFormat="1" ht="43.5" hidden="1" customHeight="1" x14ac:dyDescent="0.25">
      <c r="A59" s="322"/>
      <c r="B59" s="229"/>
      <c r="C59" s="229"/>
      <c r="D59" s="229"/>
      <c r="E59" s="308"/>
      <c r="F59" s="308"/>
      <c r="G59" s="308"/>
      <c r="H59" s="308"/>
      <c r="I59" s="308"/>
      <c r="J59" s="308"/>
      <c r="K59" s="331"/>
      <c r="L59" s="317"/>
      <c r="M59" s="311"/>
      <c r="N59" s="316"/>
      <c r="O59" s="308"/>
      <c r="P59" s="308"/>
      <c r="Q59" s="308"/>
    </row>
    <row r="60" spans="1:17" s="245" customFormat="1" ht="49.5" hidden="1" customHeight="1" x14ac:dyDescent="0.25">
      <c r="A60" s="377" t="s">
        <v>44</v>
      </c>
      <c r="B60" s="377"/>
      <c r="C60" s="377"/>
      <c r="D60" s="377"/>
      <c r="E60" s="377"/>
      <c r="F60" s="377"/>
      <c r="G60" s="377"/>
      <c r="H60" s="377"/>
      <c r="I60" s="377"/>
      <c r="J60" s="377"/>
      <c r="K60" s="377"/>
      <c r="L60" s="377"/>
      <c r="M60" s="377"/>
      <c r="N60" s="377"/>
      <c r="O60" s="377"/>
      <c r="P60" s="377"/>
      <c r="Q60" s="377"/>
    </row>
    <row r="61" spans="1:17" s="268" customFormat="1" ht="54" hidden="1" customHeight="1" x14ac:dyDescent="0.25">
      <c r="A61" s="360" t="s">
        <v>83</v>
      </c>
      <c r="B61" s="361"/>
      <c r="C61" s="361"/>
      <c r="D61" s="361"/>
      <c r="E61" s="361"/>
      <c r="F61" s="361"/>
      <c r="G61" s="361"/>
      <c r="H61" s="361"/>
      <c r="I61" s="361"/>
      <c r="J61" s="361"/>
      <c r="K61" s="361"/>
      <c r="L61" s="361"/>
      <c r="M61" s="361"/>
      <c r="N61" s="362"/>
      <c r="O61" s="303"/>
      <c r="P61" s="308"/>
      <c r="Q61" s="308"/>
    </row>
    <row r="62" spans="1:17" s="268" customFormat="1" ht="24.75" hidden="1" customHeight="1" x14ac:dyDescent="0.25">
      <c r="A62" s="363"/>
      <c r="B62" s="364"/>
      <c r="C62" s="364"/>
      <c r="D62" s="364"/>
      <c r="E62" s="364"/>
      <c r="F62" s="364"/>
      <c r="G62" s="364"/>
      <c r="H62" s="364"/>
      <c r="I62" s="364"/>
      <c r="J62" s="364"/>
      <c r="K62" s="364"/>
      <c r="L62" s="364"/>
      <c r="M62" s="364"/>
      <c r="N62" s="365"/>
      <c r="O62" s="303"/>
      <c r="P62" s="308"/>
      <c r="Q62" s="308"/>
    </row>
    <row r="63" spans="1:17" s="268" customFormat="1" ht="24.75" customHeight="1" x14ac:dyDescent="0.25">
      <c r="A63" s="357" t="s">
        <v>150</v>
      </c>
      <c r="B63" s="358"/>
      <c r="C63" s="358"/>
      <c r="D63" s="358"/>
      <c r="E63" s="358"/>
      <c r="F63" s="358"/>
      <c r="G63" s="358"/>
      <c r="H63" s="358"/>
      <c r="I63" s="358"/>
      <c r="J63" s="358"/>
      <c r="K63" s="358"/>
      <c r="L63" s="358"/>
      <c r="M63" s="358"/>
      <c r="N63" s="359"/>
      <c r="O63" s="219"/>
      <c r="P63" s="229"/>
      <c r="Q63" s="229"/>
    </row>
    <row r="64" spans="1:17" s="270" customFormat="1" ht="67.5" customHeight="1" x14ac:dyDescent="0.25">
      <c r="A64" s="344" t="s">
        <v>151</v>
      </c>
      <c r="B64" s="229" t="e">
        <f>B65+#REF!+#REF!+B66+B67</f>
        <v>#REF!</v>
      </c>
      <c r="C64" s="229" t="e">
        <f>C65+#REF!+#REF!+C66+C67</f>
        <v>#REF!</v>
      </c>
      <c r="D64" s="229" t="e">
        <f>D65+#REF!+#REF!+D66+D67</f>
        <v>#REF!</v>
      </c>
      <c r="E64" s="226" t="s">
        <v>148</v>
      </c>
      <c r="F64" s="226" t="s">
        <v>27</v>
      </c>
      <c r="G64" s="303"/>
      <c r="H64" s="303"/>
      <c r="I64" s="303">
        <v>7632.52</v>
      </c>
      <c r="J64" s="303">
        <v>7637.35</v>
      </c>
      <c r="K64" s="227">
        <f>11049.72+5635.36</f>
        <v>16685.079999999998</v>
      </c>
      <c r="L64" s="224">
        <f>11816.91+6001.95</f>
        <v>17818.86</v>
      </c>
      <c r="M64" s="227">
        <f>L64-K64</f>
        <v>1133.7800000000025</v>
      </c>
      <c r="N64" s="219"/>
      <c r="O64" s="303">
        <v>7959.8</v>
      </c>
      <c r="P64" s="303">
        <v>7964.82</v>
      </c>
      <c r="Q64" s="303">
        <v>7964.82</v>
      </c>
    </row>
    <row r="65" spans="1:17" s="272" customFormat="1" ht="52.5" customHeight="1" x14ac:dyDescent="0.25">
      <c r="A65" s="345"/>
      <c r="B65" s="229">
        <v>23915515.370000001</v>
      </c>
      <c r="C65" s="229">
        <v>11196306.27</v>
      </c>
      <c r="D65" s="229">
        <v>6108340</v>
      </c>
      <c r="E65" s="219" t="s">
        <v>149</v>
      </c>
      <c r="F65" s="219" t="s">
        <v>29</v>
      </c>
      <c r="G65" s="303"/>
      <c r="H65" s="303"/>
      <c r="I65" s="303"/>
      <c r="J65" s="303"/>
      <c r="K65" s="225">
        <f>19.46+5.21</f>
        <v>24.67</v>
      </c>
      <c r="L65" s="227">
        <f>20.24+5.42</f>
        <v>25.659999999999997</v>
      </c>
      <c r="M65" s="102">
        <f>L65-K65</f>
        <v>0.98999999999999488</v>
      </c>
      <c r="N65" s="271" t="s">
        <v>69</v>
      </c>
      <c r="O65" s="303"/>
      <c r="P65" s="303"/>
      <c r="Q65" s="303"/>
    </row>
    <row r="66" spans="1:17" s="272" customFormat="1" ht="133.5" customHeight="1" x14ac:dyDescent="0.25">
      <c r="A66" s="345"/>
      <c r="B66" s="229">
        <v>2993859</v>
      </c>
      <c r="C66" s="229">
        <v>2993859</v>
      </c>
      <c r="D66" s="229">
        <v>2993859</v>
      </c>
      <c r="E66" s="325" t="s">
        <v>147</v>
      </c>
      <c r="F66" s="303" t="s">
        <v>29</v>
      </c>
      <c r="G66" s="303"/>
      <c r="H66" s="303"/>
      <c r="I66" s="303">
        <v>17.03</v>
      </c>
      <c r="J66" s="303">
        <v>16.02</v>
      </c>
      <c r="K66" s="318">
        <v>80.62</v>
      </c>
      <c r="L66" s="306">
        <v>104.19</v>
      </c>
      <c r="M66" s="306">
        <f>L66-K66</f>
        <v>23.569999999999993</v>
      </c>
      <c r="N66" s="304" t="s">
        <v>69</v>
      </c>
      <c r="O66" s="303">
        <v>16.239999999999998</v>
      </c>
      <c r="P66" s="308">
        <v>16.260000000000002</v>
      </c>
      <c r="Q66" s="308">
        <v>16.260000000000002</v>
      </c>
    </row>
    <row r="67" spans="1:17" s="272" customFormat="1" ht="19.5" hidden="1" customHeight="1" x14ac:dyDescent="0.25">
      <c r="A67" s="346"/>
      <c r="B67" s="229">
        <v>495000</v>
      </c>
      <c r="C67" s="229">
        <v>544500</v>
      </c>
      <c r="D67" s="229">
        <v>598950</v>
      </c>
      <c r="E67" s="325"/>
      <c r="F67" s="303"/>
      <c r="G67" s="303"/>
      <c r="H67" s="303"/>
      <c r="I67" s="303"/>
      <c r="J67" s="303"/>
      <c r="K67" s="318"/>
      <c r="L67" s="317"/>
      <c r="M67" s="317"/>
      <c r="N67" s="324"/>
      <c r="O67" s="303"/>
      <c r="P67" s="308"/>
      <c r="Q67" s="308"/>
    </row>
    <row r="68" spans="1:17" s="272" customFormat="1" ht="53.25" customHeight="1" x14ac:dyDescent="0.25">
      <c r="A68" s="344" t="s">
        <v>11</v>
      </c>
      <c r="B68" s="229">
        <f t="shared" ref="B68:D68" si="5">B69+B70+B71+B72+B73</f>
        <v>9948866.9000000004</v>
      </c>
      <c r="C68" s="229">
        <f t="shared" si="5"/>
        <v>10114882.65</v>
      </c>
      <c r="D68" s="229">
        <f t="shared" si="5"/>
        <v>10565882.65</v>
      </c>
      <c r="E68" s="219" t="s">
        <v>152</v>
      </c>
      <c r="F68" s="219" t="s">
        <v>27</v>
      </c>
      <c r="G68" s="303"/>
      <c r="H68" s="303"/>
      <c r="I68" s="303">
        <v>1321.73</v>
      </c>
      <c r="J68" s="303">
        <v>1483.93</v>
      </c>
      <c r="K68" s="227">
        <v>2016.57</v>
      </c>
      <c r="L68" s="227">
        <v>2097.88</v>
      </c>
      <c r="M68" s="227">
        <f>L68-K68</f>
        <v>81.310000000000173</v>
      </c>
      <c r="N68" s="219"/>
      <c r="O68" s="303">
        <v>1502.76</v>
      </c>
      <c r="P68" s="303">
        <v>1504.72</v>
      </c>
      <c r="Q68" s="303">
        <v>1504.72</v>
      </c>
    </row>
    <row r="69" spans="1:17" s="272" customFormat="1" ht="42" customHeight="1" x14ac:dyDescent="0.25">
      <c r="A69" s="345"/>
      <c r="B69" s="229">
        <v>3432049.9</v>
      </c>
      <c r="C69" s="229">
        <v>3188065.65</v>
      </c>
      <c r="D69" s="229">
        <v>3188065.65</v>
      </c>
      <c r="E69" s="303" t="s">
        <v>81</v>
      </c>
      <c r="F69" s="305" t="s">
        <v>29</v>
      </c>
      <c r="G69" s="303"/>
      <c r="H69" s="303"/>
      <c r="I69" s="303"/>
      <c r="J69" s="303"/>
      <c r="K69" s="307">
        <v>0.36</v>
      </c>
      <c r="L69" s="307">
        <v>0.37</v>
      </c>
      <c r="M69" s="307">
        <f>L69-K69</f>
        <v>1.0000000000000009E-2</v>
      </c>
      <c r="N69" s="305" t="s">
        <v>69</v>
      </c>
      <c r="O69" s="303"/>
      <c r="P69" s="303"/>
      <c r="Q69" s="303"/>
    </row>
    <row r="70" spans="1:17" s="272" customFormat="1" ht="65.25" hidden="1" customHeight="1" x14ac:dyDescent="0.25">
      <c r="A70" s="345"/>
      <c r="B70" s="229"/>
      <c r="C70" s="229"/>
      <c r="D70" s="229"/>
      <c r="E70" s="303"/>
      <c r="F70" s="305"/>
      <c r="G70" s="303"/>
      <c r="H70" s="303"/>
      <c r="I70" s="303"/>
      <c r="J70" s="303"/>
      <c r="K70" s="307"/>
      <c r="L70" s="317"/>
      <c r="M70" s="317"/>
      <c r="N70" s="324"/>
      <c r="O70" s="303"/>
      <c r="P70" s="303"/>
      <c r="Q70" s="303"/>
    </row>
    <row r="71" spans="1:17" s="272" customFormat="1" ht="8.25" hidden="1" customHeight="1" x14ac:dyDescent="0.25">
      <c r="A71" s="345"/>
      <c r="B71" s="229"/>
      <c r="C71" s="229"/>
      <c r="D71" s="229"/>
      <c r="E71" s="223"/>
      <c r="F71" s="223"/>
      <c r="G71" s="303"/>
      <c r="H71" s="303"/>
      <c r="I71" s="303"/>
      <c r="J71" s="303"/>
      <c r="K71" s="228"/>
      <c r="L71" s="227"/>
      <c r="M71" s="227"/>
      <c r="N71" s="219"/>
      <c r="O71" s="303"/>
      <c r="P71" s="303"/>
      <c r="Q71" s="303"/>
    </row>
    <row r="72" spans="1:17" s="272" customFormat="1" x14ac:dyDescent="0.25">
      <c r="A72" s="345"/>
      <c r="B72" s="229">
        <v>2416817</v>
      </c>
      <c r="C72" s="229">
        <v>2416817</v>
      </c>
      <c r="D72" s="229">
        <v>2416817</v>
      </c>
      <c r="E72" s="325" t="s">
        <v>147</v>
      </c>
      <c r="F72" s="303" t="s">
        <v>29</v>
      </c>
      <c r="G72" s="308"/>
      <c r="H72" s="308"/>
      <c r="I72" s="308">
        <v>0.45</v>
      </c>
      <c r="J72" s="308">
        <v>0.33</v>
      </c>
      <c r="K72" s="331">
        <v>80.62</v>
      </c>
      <c r="L72" s="309">
        <v>104.19</v>
      </c>
      <c r="M72" s="309">
        <f>L72-K72</f>
        <v>23.569999999999993</v>
      </c>
      <c r="N72" s="315" t="s">
        <v>69</v>
      </c>
      <c r="O72" s="308">
        <v>0.33</v>
      </c>
      <c r="P72" s="308">
        <v>0.33</v>
      </c>
      <c r="Q72" s="308">
        <v>0.33</v>
      </c>
    </row>
    <row r="73" spans="1:17" s="272" customFormat="1" ht="119.25" customHeight="1" x14ac:dyDescent="0.25">
      <c r="A73" s="346"/>
      <c r="B73" s="229">
        <v>4100000</v>
      </c>
      <c r="C73" s="229">
        <v>4510000</v>
      </c>
      <c r="D73" s="229">
        <v>4961000</v>
      </c>
      <c r="E73" s="325"/>
      <c r="F73" s="303"/>
      <c r="G73" s="308"/>
      <c r="H73" s="308"/>
      <c r="I73" s="308"/>
      <c r="J73" s="308"/>
      <c r="K73" s="331"/>
      <c r="L73" s="311"/>
      <c r="M73" s="311"/>
      <c r="N73" s="316"/>
      <c r="O73" s="308"/>
      <c r="P73" s="308"/>
      <c r="Q73" s="308"/>
    </row>
    <row r="74" spans="1:17" s="268" customFormat="1" ht="22.5" customHeight="1" x14ac:dyDescent="0.25">
      <c r="A74" s="347" t="s">
        <v>12</v>
      </c>
      <c r="B74" s="348"/>
      <c r="C74" s="348"/>
      <c r="D74" s="348"/>
      <c r="E74" s="348"/>
      <c r="F74" s="348"/>
      <c r="G74" s="348"/>
      <c r="H74" s="348"/>
      <c r="I74" s="348"/>
      <c r="J74" s="348"/>
      <c r="K74" s="348"/>
      <c r="L74" s="348"/>
      <c r="M74" s="348"/>
      <c r="N74" s="349"/>
      <c r="O74" s="303"/>
      <c r="P74" s="303"/>
      <c r="Q74" s="319"/>
    </row>
    <row r="75" spans="1:17" s="268" customFormat="1" ht="78.75" hidden="1" customHeight="1" x14ac:dyDescent="0.25">
      <c r="A75" s="350"/>
      <c r="B75" s="351"/>
      <c r="C75" s="351"/>
      <c r="D75" s="351"/>
      <c r="E75" s="351"/>
      <c r="F75" s="351"/>
      <c r="G75" s="351"/>
      <c r="H75" s="351"/>
      <c r="I75" s="351"/>
      <c r="J75" s="351"/>
      <c r="K75" s="351"/>
      <c r="L75" s="351"/>
      <c r="M75" s="351"/>
      <c r="N75" s="352"/>
      <c r="O75" s="303"/>
      <c r="P75" s="303"/>
      <c r="Q75" s="319"/>
    </row>
    <row r="76" spans="1:17" s="268" customFormat="1" ht="51.75" hidden="1" customHeight="1" x14ac:dyDescent="0.25">
      <c r="A76" s="350"/>
      <c r="B76" s="351"/>
      <c r="C76" s="351"/>
      <c r="D76" s="351"/>
      <c r="E76" s="351"/>
      <c r="F76" s="351"/>
      <c r="G76" s="351"/>
      <c r="H76" s="351"/>
      <c r="I76" s="351"/>
      <c r="J76" s="351"/>
      <c r="K76" s="351"/>
      <c r="L76" s="351"/>
      <c r="M76" s="351"/>
      <c r="N76" s="352"/>
      <c r="O76" s="303"/>
      <c r="P76" s="303"/>
      <c r="Q76" s="319"/>
    </row>
    <row r="77" spans="1:17" s="268" customFormat="1" ht="33.75" hidden="1" customHeight="1" x14ac:dyDescent="0.25">
      <c r="A77" s="350"/>
      <c r="B77" s="351"/>
      <c r="C77" s="351"/>
      <c r="D77" s="351"/>
      <c r="E77" s="351"/>
      <c r="F77" s="351"/>
      <c r="G77" s="351"/>
      <c r="H77" s="351"/>
      <c r="I77" s="351"/>
      <c r="J77" s="351"/>
      <c r="K77" s="351"/>
      <c r="L77" s="351"/>
      <c r="M77" s="351"/>
      <c r="N77" s="352"/>
      <c r="O77" s="303"/>
      <c r="P77" s="303"/>
      <c r="Q77" s="319"/>
    </row>
    <row r="78" spans="1:17" s="268" customFormat="1" ht="54" hidden="1" customHeight="1" x14ac:dyDescent="0.25">
      <c r="A78" s="350"/>
      <c r="B78" s="351"/>
      <c r="C78" s="351"/>
      <c r="D78" s="351"/>
      <c r="E78" s="351"/>
      <c r="F78" s="351"/>
      <c r="G78" s="351"/>
      <c r="H78" s="351"/>
      <c r="I78" s="351"/>
      <c r="J78" s="351"/>
      <c r="K78" s="351"/>
      <c r="L78" s="351"/>
      <c r="M78" s="351"/>
      <c r="N78" s="352"/>
      <c r="O78" s="303"/>
      <c r="P78" s="303"/>
      <c r="Q78" s="319"/>
    </row>
    <row r="79" spans="1:17" s="268" customFormat="1" ht="33" hidden="1" customHeight="1" x14ac:dyDescent="0.25">
      <c r="A79" s="353"/>
      <c r="B79" s="354"/>
      <c r="C79" s="354"/>
      <c r="D79" s="354"/>
      <c r="E79" s="354"/>
      <c r="F79" s="354"/>
      <c r="G79" s="354"/>
      <c r="H79" s="354"/>
      <c r="I79" s="354"/>
      <c r="J79" s="354"/>
      <c r="K79" s="354"/>
      <c r="L79" s="354"/>
      <c r="M79" s="354"/>
      <c r="N79" s="355"/>
      <c r="O79" s="303"/>
      <c r="P79" s="303"/>
      <c r="Q79" s="319"/>
    </row>
    <row r="80" spans="1:17" s="268" customFormat="1" ht="51" customHeight="1" x14ac:dyDescent="0.25">
      <c r="A80" s="320" t="s">
        <v>156</v>
      </c>
      <c r="B80" s="229" t="e">
        <f>B81+B82+B83+B84+#REF!</f>
        <v>#REF!</v>
      </c>
      <c r="C80" s="229" t="e">
        <f>C81+C82+C83+C84+#REF!</f>
        <v>#REF!</v>
      </c>
      <c r="D80" s="229" t="e">
        <f>D81+D82+D83+D84+#REF!</f>
        <v>#REF!</v>
      </c>
      <c r="E80" s="304" t="s">
        <v>153</v>
      </c>
      <c r="F80" s="304" t="s">
        <v>29</v>
      </c>
      <c r="G80" s="303"/>
      <c r="H80" s="303"/>
      <c r="I80" s="303">
        <v>4.08</v>
      </c>
      <c r="J80" s="303">
        <v>4.1100000000000003</v>
      </c>
      <c r="K80" s="306">
        <v>6.74</v>
      </c>
      <c r="L80" s="306">
        <v>7.45</v>
      </c>
      <c r="M80" s="306">
        <f>L80-K80</f>
        <v>0.71</v>
      </c>
      <c r="N80" s="304"/>
      <c r="O80" s="303">
        <v>4.05</v>
      </c>
      <c r="P80" s="303">
        <v>4.05</v>
      </c>
      <c r="Q80" s="303">
        <v>4.05</v>
      </c>
    </row>
    <row r="81" spans="1:17" s="268" customFormat="1" ht="84" hidden="1" customHeight="1" x14ac:dyDescent="0.25">
      <c r="A81" s="321"/>
      <c r="B81" s="229">
        <v>12247629.880000001</v>
      </c>
      <c r="C81" s="229">
        <v>12667608</v>
      </c>
      <c r="D81" s="229">
        <v>8761608</v>
      </c>
      <c r="E81" s="305"/>
      <c r="F81" s="305"/>
      <c r="G81" s="303"/>
      <c r="H81" s="303"/>
      <c r="I81" s="303"/>
      <c r="J81" s="303"/>
      <c r="K81" s="307"/>
      <c r="L81" s="307"/>
      <c r="M81" s="307"/>
      <c r="N81" s="324"/>
      <c r="O81" s="303"/>
      <c r="P81" s="303"/>
      <c r="Q81" s="303"/>
    </row>
    <row r="82" spans="1:17" s="268" customFormat="1" ht="136.5" customHeight="1" x14ac:dyDescent="0.25">
      <c r="A82" s="321"/>
      <c r="B82" s="229"/>
      <c r="C82" s="229"/>
      <c r="D82" s="229"/>
      <c r="E82" s="240" t="s">
        <v>154</v>
      </c>
      <c r="F82" s="219" t="s">
        <v>29</v>
      </c>
      <c r="G82" s="303"/>
      <c r="H82" s="303"/>
      <c r="I82" s="303"/>
      <c r="J82" s="303"/>
      <c r="K82" s="227">
        <v>100</v>
      </c>
      <c r="L82" s="227">
        <v>102.27</v>
      </c>
      <c r="M82" s="227">
        <f>L82-K82</f>
        <v>2.269999999999996</v>
      </c>
      <c r="N82" s="219" t="s">
        <v>69</v>
      </c>
      <c r="O82" s="303"/>
      <c r="P82" s="303"/>
      <c r="Q82" s="303"/>
    </row>
    <row r="83" spans="1:17" s="268" customFormat="1" ht="43.5" hidden="1" customHeight="1" thickBot="1" x14ac:dyDescent="0.3">
      <c r="A83" s="321"/>
      <c r="B83" s="229"/>
      <c r="C83" s="229"/>
      <c r="D83" s="229"/>
      <c r="E83" s="222"/>
      <c r="F83" s="219"/>
      <c r="G83" s="303"/>
      <c r="H83" s="303"/>
      <c r="I83" s="303"/>
      <c r="J83" s="303"/>
      <c r="K83" s="227"/>
      <c r="L83" s="227"/>
      <c r="M83" s="227">
        <f t="shared" ref="M83:M84" si="6">L83-K83</f>
        <v>0</v>
      </c>
      <c r="N83" s="219"/>
      <c r="O83" s="303"/>
      <c r="P83" s="303"/>
      <c r="Q83" s="303"/>
    </row>
    <row r="84" spans="1:17" s="268" customFormat="1" ht="54" customHeight="1" x14ac:dyDescent="0.25">
      <c r="A84" s="321"/>
      <c r="B84" s="229"/>
      <c r="C84" s="229"/>
      <c r="D84" s="229"/>
      <c r="E84" s="219" t="s">
        <v>155</v>
      </c>
      <c r="F84" s="219" t="s">
        <v>29</v>
      </c>
      <c r="G84" s="303"/>
      <c r="H84" s="303"/>
      <c r="I84" s="303"/>
      <c r="J84" s="303"/>
      <c r="K84" s="227">
        <v>100</v>
      </c>
      <c r="L84" s="227">
        <v>100</v>
      </c>
      <c r="M84" s="227">
        <f t="shared" si="6"/>
        <v>0</v>
      </c>
      <c r="N84" s="219"/>
      <c r="O84" s="303"/>
      <c r="P84" s="303"/>
      <c r="Q84" s="303"/>
    </row>
    <row r="85" spans="1:17" s="268" customFormat="1" ht="16.149999999999999" customHeight="1" x14ac:dyDescent="0.25">
      <c r="A85" s="320" t="s">
        <v>13</v>
      </c>
      <c r="B85" s="229">
        <f t="shared" ref="B85:D85" si="7">B86+B87+B88+B89+B90</f>
        <v>84000</v>
      </c>
      <c r="C85" s="229">
        <f t="shared" si="7"/>
        <v>0</v>
      </c>
      <c r="D85" s="229">
        <f t="shared" si="7"/>
        <v>0</v>
      </c>
      <c r="E85" s="323" t="s">
        <v>157</v>
      </c>
      <c r="F85" s="303" t="s">
        <v>29</v>
      </c>
      <c r="G85" s="303">
        <v>4.95</v>
      </c>
      <c r="H85" s="303">
        <v>5.33</v>
      </c>
      <c r="I85" s="303">
        <v>5.33</v>
      </c>
      <c r="J85" s="303">
        <v>5.33</v>
      </c>
      <c r="K85" s="318">
        <v>5.33</v>
      </c>
      <c r="L85" s="306">
        <v>5.33</v>
      </c>
      <c r="M85" s="318">
        <f>L85-K85</f>
        <v>0</v>
      </c>
      <c r="N85" s="304"/>
      <c r="O85" s="303">
        <v>5.33</v>
      </c>
      <c r="P85" s="303">
        <v>5.33</v>
      </c>
      <c r="Q85" s="303">
        <v>5.33</v>
      </c>
    </row>
    <row r="86" spans="1:17" s="268" customFormat="1" ht="53.25" customHeight="1" x14ac:dyDescent="0.25">
      <c r="A86" s="321"/>
      <c r="B86" s="229">
        <v>84000</v>
      </c>
      <c r="C86" s="229">
        <v>0</v>
      </c>
      <c r="D86" s="229"/>
      <c r="E86" s="323"/>
      <c r="F86" s="303"/>
      <c r="G86" s="303"/>
      <c r="H86" s="303"/>
      <c r="I86" s="303"/>
      <c r="J86" s="303"/>
      <c r="K86" s="318"/>
      <c r="L86" s="307"/>
      <c r="M86" s="318"/>
      <c r="N86" s="305"/>
      <c r="O86" s="303"/>
      <c r="P86" s="303"/>
      <c r="Q86" s="303"/>
    </row>
    <row r="87" spans="1:17" s="268" customFormat="1" ht="50.25" hidden="1" customHeight="1" x14ac:dyDescent="0.25">
      <c r="A87" s="321"/>
      <c r="B87" s="229"/>
      <c r="C87" s="229"/>
      <c r="D87" s="229"/>
      <c r="E87" s="323"/>
      <c r="F87" s="303"/>
      <c r="G87" s="303"/>
      <c r="H87" s="303"/>
      <c r="I87" s="303"/>
      <c r="J87" s="303"/>
      <c r="K87" s="318"/>
      <c r="L87" s="307"/>
      <c r="M87" s="318"/>
      <c r="N87" s="305"/>
      <c r="O87" s="303"/>
      <c r="P87" s="303"/>
      <c r="Q87" s="303"/>
    </row>
    <row r="88" spans="1:17" s="268" customFormat="1" ht="32.25" hidden="1" customHeight="1" thickBot="1" x14ac:dyDescent="0.3">
      <c r="A88" s="321"/>
      <c r="B88" s="229"/>
      <c r="C88" s="229"/>
      <c r="D88" s="229"/>
      <c r="E88" s="323"/>
      <c r="F88" s="303"/>
      <c r="G88" s="303"/>
      <c r="H88" s="303"/>
      <c r="I88" s="303"/>
      <c r="J88" s="303"/>
      <c r="K88" s="318"/>
      <c r="L88" s="307"/>
      <c r="M88" s="318"/>
      <c r="N88" s="305"/>
      <c r="O88" s="303"/>
      <c r="P88" s="303"/>
      <c r="Q88" s="303"/>
    </row>
    <row r="89" spans="1:17" s="268" customFormat="1" ht="54" hidden="1" customHeight="1" x14ac:dyDescent="0.25">
      <c r="A89" s="321"/>
      <c r="B89" s="229"/>
      <c r="C89" s="229"/>
      <c r="D89" s="229"/>
      <c r="E89" s="323"/>
      <c r="F89" s="303"/>
      <c r="G89" s="303"/>
      <c r="H89" s="303"/>
      <c r="I89" s="303"/>
      <c r="J89" s="303"/>
      <c r="K89" s="318"/>
      <c r="L89" s="307"/>
      <c r="M89" s="318"/>
      <c r="N89" s="305"/>
      <c r="O89" s="303"/>
      <c r="P89" s="303"/>
      <c r="Q89" s="303"/>
    </row>
    <row r="90" spans="1:17" s="268" customFormat="1" ht="15.75" hidden="1" customHeight="1" x14ac:dyDescent="0.25">
      <c r="A90" s="322"/>
      <c r="B90" s="229"/>
      <c r="C90" s="229"/>
      <c r="D90" s="229"/>
      <c r="E90" s="323"/>
      <c r="F90" s="303"/>
      <c r="G90" s="303"/>
      <c r="H90" s="303"/>
      <c r="I90" s="303"/>
      <c r="J90" s="303"/>
      <c r="K90" s="318"/>
      <c r="L90" s="317"/>
      <c r="M90" s="318"/>
      <c r="N90" s="324"/>
      <c r="O90" s="303"/>
      <c r="P90" s="303"/>
      <c r="Q90" s="303"/>
    </row>
    <row r="91" spans="1:17" ht="30" hidden="1" customHeight="1" x14ac:dyDescent="0.25">
      <c r="A91" s="326" t="s">
        <v>14</v>
      </c>
      <c r="B91" s="326"/>
      <c r="C91" s="326"/>
      <c r="D91" s="326"/>
      <c r="E91" s="326"/>
      <c r="F91" s="326"/>
      <c r="G91" s="326"/>
      <c r="H91" s="326"/>
      <c r="I91" s="326"/>
      <c r="J91" s="326"/>
      <c r="K91" s="326"/>
      <c r="L91" s="326"/>
      <c r="M91" s="326"/>
      <c r="N91" s="326"/>
      <c r="O91" s="326"/>
      <c r="P91" s="326"/>
      <c r="Q91" s="326"/>
    </row>
    <row r="92" spans="1:17" ht="21.75" customHeight="1" x14ac:dyDescent="0.25">
      <c r="A92" s="303" t="s">
        <v>65</v>
      </c>
      <c r="B92" s="303"/>
      <c r="C92" s="303"/>
      <c r="D92" s="303"/>
      <c r="E92" s="303"/>
      <c r="F92" s="303"/>
      <c r="G92" s="303"/>
      <c r="H92" s="303"/>
      <c r="I92" s="303"/>
      <c r="J92" s="303"/>
      <c r="K92" s="303"/>
      <c r="L92" s="303"/>
      <c r="M92" s="303"/>
      <c r="N92" s="303"/>
      <c r="O92" s="303"/>
      <c r="P92" s="303"/>
      <c r="Q92" s="303"/>
    </row>
    <row r="93" spans="1:17" ht="21.75" customHeight="1" x14ac:dyDescent="0.25">
      <c r="A93" s="312" t="s">
        <v>159</v>
      </c>
      <c r="B93" s="313"/>
      <c r="C93" s="313"/>
      <c r="D93" s="313"/>
      <c r="E93" s="313"/>
      <c r="F93" s="313"/>
      <c r="G93" s="313"/>
      <c r="H93" s="313"/>
      <c r="I93" s="313"/>
      <c r="J93" s="313"/>
      <c r="K93" s="313"/>
      <c r="L93" s="313"/>
      <c r="M93" s="313"/>
      <c r="N93" s="313"/>
      <c r="O93" s="313"/>
      <c r="P93" s="313"/>
      <c r="Q93" s="314"/>
    </row>
    <row r="94" spans="1:17" ht="28.5" hidden="1" customHeight="1" x14ac:dyDescent="0.25">
      <c r="A94" s="326" t="s">
        <v>45</v>
      </c>
      <c r="B94" s="326"/>
      <c r="C94" s="326"/>
      <c r="D94" s="326"/>
      <c r="E94" s="326"/>
      <c r="F94" s="326"/>
      <c r="G94" s="326"/>
      <c r="H94" s="326"/>
      <c r="I94" s="326"/>
      <c r="J94" s="326"/>
      <c r="K94" s="326"/>
      <c r="L94" s="326"/>
      <c r="M94" s="326"/>
      <c r="N94" s="326"/>
      <c r="O94" s="326"/>
      <c r="P94" s="326"/>
      <c r="Q94" s="326"/>
    </row>
    <row r="95" spans="1:17" s="273" customFormat="1" ht="27" hidden="1" customHeight="1" x14ac:dyDescent="0.25">
      <c r="A95" s="333" t="s">
        <v>15</v>
      </c>
      <c r="B95" s="334"/>
      <c r="C95" s="334"/>
      <c r="D95" s="334"/>
      <c r="E95" s="334"/>
      <c r="F95" s="334"/>
      <c r="G95" s="334"/>
      <c r="H95" s="334"/>
      <c r="I95" s="334"/>
      <c r="J95" s="334"/>
      <c r="K95" s="334"/>
      <c r="L95" s="334"/>
      <c r="M95" s="334"/>
      <c r="N95" s="335"/>
      <c r="O95" s="308" t="s">
        <v>32</v>
      </c>
      <c r="P95" s="308" t="s">
        <v>32</v>
      </c>
      <c r="Q95" s="308" t="s">
        <v>32</v>
      </c>
    </row>
    <row r="96" spans="1:17" s="273" customFormat="1" ht="78.75" hidden="1" customHeight="1" x14ac:dyDescent="0.25">
      <c r="A96" s="336"/>
      <c r="B96" s="337"/>
      <c r="C96" s="337"/>
      <c r="D96" s="337"/>
      <c r="E96" s="337"/>
      <c r="F96" s="337"/>
      <c r="G96" s="337"/>
      <c r="H96" s="337"/>
      <c r="I96" s="337"/>
      <c r="J96" s="337"/>
      <c r="K96" s="337"/>
      <c r="L96" s="337"/>
      <c r="M96" s="337"/>
      <c r="N96" s="338"/>
      <c r="O96" s="308"/>
      <c r="P96" s="308"/>
      <c r="Q96" s="308"/>
    </row>
    <row r="97" spans="1:17" s="273" customFormat="1" ht="48.75" hidden="1" customHeight="1" x14ac:dyDescent="0.25">
      <c r="A97" s="336"/>
      <c r="B97" s="337"/>
      <c r="C97" s="337"/>
      <c r="D97" s="337"/>
      <c r="E97" s="337"/>
      <c r="F97" s="337"/>
      <c r="G97" s="337"/>
      <c r="H97" s="337"/>
      <c r="I97" s="337"/>
      <c r="J97" s="337"/>
      <c r="K97" s="337"/>
      <c r="L97" s="337"/>
      <c r="M97" s="337"/>
      <c r="N97" s="338"/>
      <c r="O97" s="308"/>
      <c r="P97" s="308"/>
      <c r="Q97" s="308"/>
    </row>
    <row r="98" spans="1:17" s="273" customFormat="1" ht="18" hidden="1" customHeight="1" thickBot="1" x14ac:dyDescent="0.3">
      <c r="A98" s="336"/>
      <c r="B98" s="337"/>
      <c r="C98" s="337"/>
      <c r="D98" s="337"/>
      <c r="E98" s="337"/>
      <c r="F98" s="337"/>
      <c r="G98" s="337"/>
      <c r="H98" s="337"/>
      <c r="I98" s="337"/>
      <c r="J98" s="337"/>
      <c r="K98" s="337"/>
      <c r="L98" s="337"/>
      <c r="M98" s="337"/>
      <c r="N98" s="338"/>
      <c r="O98" s="308"/>
      <c r="P98" s="308"/>
      <c r="Q98" s="308"/>
    </row>
    <row r="99" spans="1:17" s="273" customFormat="1" ht="50.45" hidden="1" customHeight="1" x14ac:dyDescent="0.25">
      <c r="A99" s="336"/>
      <c r="B99" s="337"/>
      <c r="C99" s="337"/>
      <c r="D99" s="337"/>
      <c r="E99" s="337"/>
      <c r="F99" s="337"/>
      <c r="G99" s="337"/>
      <c r="H99" s="337"/>
      <c r="I99" s="337"/>
      <c r="J99" s="337"/>
      <c r="K99" s="337"/>
      <c r="L99" s="337"/>
      <c r="M99" s="337"/>
      <c r="N99" s="338"/>
      <c r="O99" s="308"/>
      <c r="P99" s="308"/>
      <c r="Q99" s="308"/>
    </row>
    <row r="100" spans="1:17" s="273" customFormat="1" ht="34.5" hidden="1" customHeight="1" x14ac:dyDescent="0.25">
      <c r="A100" s="339"/>
      <c r="B100" s="340"/>
      <c r="C100" s="340"/>
      <c r="D100" s="340"/>
      <c r="E100" s="340"/>
      <c r="F100" s="340"/>
      <c r="G100" s="340"/>
      <c r="H100" s="340"/>
      <c r="I100" s="340"/>
      <c r="J100" s="340"/>
      <c r="K100" s="340"/>
      <c r="L100" s="340"/>
      <c r="M100" s="340"/>
      <c r="N100" s="341"/>
      <c r="O100" s="308"/>
      <c r="P100" s="308"/>
      <c r="Q100" s="308"/>
    </row>
    <row r="101" spans="1:17" s="273" customFormat="1" ht="15.75" customHeight="1" x14ac:dyDescent="0.25">
      <c r="A101" s="327" t="s">
        <v>158</v>
      </c>
      <c r="B101" s="229">
        <f t="shared" ref="B101:D101" si="8">B102+B103+B104+B105+B106</f>
        <v>0</v>
      </c>
      <c r="C101" s="229">
        <f t="shared" si="8"/>
        <v>0</v>
      </c>
      <c r="D101" s="229">
        <f t="shared" si="8"/>
        <v>0</v>
      </c>
      <c r="E101" s="303" t="s">
        <v>58</v>
      </c>
      <c r="F101" s="308" t="s">
        <v>29</v>
      </c>
      <c r="G101" s="308" t="s">
        <v>32</v>
      </c>
      <c r="H101" s="308" t="s">
        <v>32</v>
      </c>
      <c r="I101" s="308" t="s">
        <v>32</v>
      </c>
      <c r="J101" s="308" t="s">
        <v>32</v>
      </c>
      <c r="K101" s="309">
        <v>100</v>
      </c>
      <c r="L101" s="330" t="s">
        <v>181</v>
      </c>
      <c r="M101" s="331" t="s">
        <v>69</v>
      </c>
      <c r="N101" s="308" t="s">
        <v>69</v>
      </c>
      <c r="O101" s="308" t="s">
        <v>32</v>
      </c>
      <c r="P101" s="308" t="s">
        <v>32</v>
      </c>
      <c r="Q101" s="308" t="s">
        <v>32</v>
      </c>
    </row>
    <row r="102" spans="1:17" s="273" customFormat="1" ht="30.75" customHeight="1" x14ac:dyDescent="0.25">
      <c r="A102" s="327"/>
      <c r="B102" s="219">
        <v>0</v>
      </c>
      <c r="C102" s="219"/>
      <c r="D102" s="219"/>
      <c r="E102" s="308"/>
      <c r="F102" s="308"/>
      <c r="G102" s="308"/>
      <c r="H102" s="308"/>
      <c r="I102" s="308"/>
      <c r="J102" s="308"/>
      <c r="K102" s="310"/>
      <c r="L102" s="330"/>
      <c r="M102" s="331"/>
      <c r="N102" s="308"/>
      <c r="O102" s="308"/>
      <c r="P102" s="308"/>
      <c r="Q102" s="308"/>
    </row>
    <row r="103" spans="1:17" s="273" customFormat="1" ht="54.75" hidden="1" customHeight="1" x14ac:dyDescent="0.25">
      <c r="A103" s="327"/>
      <c r="B103" s="219"/>
      <c r="C103" s="219"/>
      <c r="D103" s="219"/>
      <c r="E103" s="308"/>
      <c r="F103" s="308"/>
      <c r="G103" s="308"/>
      <c r="H103" s="308"/>
      <c r="I103" s="308"/>
      <c r="J103" s="308"/>
      <c r="K103" s="310"/>
      <c r="L103" s="330"/>
      <c r="M103" s="331"/>
      <c r="N103" s="308"/>
      <c r="O103" s="308"/>
      <c r="P103" s="308"/>
      <c r="Q103" s="308"/>
    </row>
    <row r="104" spans="1:17" s="273" customFormat="1" ht="16.5" hidden="1" customHeight="1" x14ac:dyDescent="0.25">
      <c r="A104" s="327"/>
      <c r="B104" s="219"/>
      <c r="C104" s="219"/>
      <c r="D104" s="219"/>
      <c r="E104" s="308"/>
      <c r="F104" s="308"/>
      <c r="G104" s="308"/>
      <c r="H104" s="308"/>
      <c r="I104" s="308"/>
      <c r="J104" s="308"/>
      <c r="K104" s="310"/>
      <c r="L104" s="330"/>
      <c r="M104" s="331"/>
      <c r="N104" s="308"/>
      <c r="O104" s="308"/>
      <c r="P104" s="308"/>
      <c r="Q104" s="308"/>
    </row>
    <row r="105" spans="1:17" s="273" customFormat="1" ht="15.75" hidden="1" customHeight="1" x14ac:dyDescent="0.25">
      <c r="A105" s="327"/>
      <c r="B105" s="219"/>
      <c r="C105" s="219"/>
      <c r="D105" s="219"/>
      <c r="E105" s="308"/>
      <c r="F105" s="308"/>
      <c r="G105" s="308"/>
      <c r="H105" s="308"/>
      <c r="I105" s="308"/>
      <c r="J105" s="308"/>
      <c r="K105" s="310"/>
      <c r="L105" s="330"/>
      <c r="M105" s="331"/>
      <c r="N105" s="308"/>
      <c r="O105" s="308"/>
      <c r="P105" s="308"/>
      <c r="Q105" s="308"/>
    </row>
    <row r="106" spans="1:17" s="273" customFormat="1" ht="15.75" hidden="1" customHeight="1" x14ac:dyDescent="0.25">
      <c r="A106" s="327"/>
      <c r="B106" s="219"/>
      <c r="C106" s="219"/>
      <c r="D106" s="219"/>
      <c r="E106" s="308"/>
      <c r="F106" s="308"/>
      <c r="G106" s="308"/>
      <c r="H106" s="308"/>
      <c r="I106" s="308"/>
      <c r="J106" s="308"/>
      <c r="K106" s="311"/>
      <c r="L106" s="330"/>
      <c r="M106" s="331"/>
      <c r="N106" s="308"/>
      <c r="O106" s="308"/>
      <c r="P106" s="308"/>
      <c r="Q106" s="308"/>
    </row>
    <row r="107" spans="1:17" s="273" customFormat="1" ht="1.5" hidden="1" customHeight="1" x14ac:dyDescent="0.25">
      <c r="A107" s="342" t="s">
        <v>19</v>
      </c>
      <c r="B107" s="219"/>
      <c r="C107" s="219"/>
      <c r="D107" s="219"/>
      <c r="E107" s="219" t="s">
        <v>160</v>
      </c>
      <c r="F107" s="229"/>
      <c r="G107" s="229"/>
      <c r="H107" s="229"/>
      <c r="I107" s="229"/>
      <c r="J107" s="229"/>
      <c r="K107" s="103"/>
      <c r="L107" s="103"/>
      <c r="M107" s="230"/>
      <c r="N107" s="229"/>
      <c r="O107" s="229"/>
      <c r="P107" s="229"/>
      <c r="Q107" s="229"/>
    </row>
    <row r="108" spans="1:17" s="273" customFormat="1" ht="110.25" customHeight="1" x14ac:dyDescent="0.25">
      <c r="A108" s="343"/>
      <c r="B108" s="219"/>
      <c r="C108" s="219"/>
      <c r="D108" s="219"/>
      <c r="E108" s="219" t="s">
        <v>218</v>
      </c>
      <c r="F108" s="229" t="s">
        <v>50</v>
      </c>
      <c r="G108" s="229"/>
      <c r="H108" s="229"/>
      <c r="I108" s="229"/>
      <c r="J108" s="229"/>
      <c r="K108" s="238">
        <v>2</v>
      </c>
      <c r="L108" s="231" t="s">
        <v>231</v>
      </c>
      <c r="M108" s="230" t="s">
        <v>69</v>
      </c>
      <c r="N108" s="229" t="s">
        <v>69</v>
      </c>
      <c r="O108" s="229"/>
      <c r="P108" s="229"/>
      <c r="Q108" s="229"/>
    </row>
    <row r="109" spans="1:17" s="273" customFormat="1" ht="22.5" customHeight="1" x14ac:dyDescent="0.25">
      <c r="A109" s="320" t="s">
        <v>20</v>
      </c>
      <c r="B109" s="229" t="e">
        <f>B110+#REF!+#REF!+#REF!+#REF!</f>
        <v>#REF!</v>
      </c>
      <c r="C109" s="229" t="e">
        <f>C110+#REF!+#REF!+#REF!+#REF!</f>
        <v>#REF!</v>
      </c>
      <c r="D109" s="229" t="e">
        <f>D110+#REF!+#REF!+#REF!+#REF!</f>
        <v>#REF!</v>
      </c>
      <c r="E109" s="303" t="s">
        <v>33</v>
      </c>
      <c r="F109" s="308" t="s">
        <v>29</v>
      </c>
      <c r="G109" s="308" t="s">
        <v>32</v>
      </c>
      <c r="H109" s="308" t="s">
        <v>32</v>
      </c>
      <c r="I109" s="308" t="s">
        <v>32</v>
      </c>
      <c r="J109" s="308" t="s">
        <v>32</v>
      </c>
      <c r="K109" s="331">
        <v>100</v>
      </c>
      <c r="L109" s="330" t="s">
        <v>181</v>
      </c>
      <c r="M109" s="331" t="s">
        <v>69</v>
      </c>
      <c r="N109" s="308" t="s">
        <v>69</v>
      </c>
      <c r="O109" s="308" t="s">
        <v>32</v>
      </c>
      <c r="P109" s="308" t="s">
        <v>32</v>
      </c>
      <c r="Q109" s="308" t="s">
        <v>32</v>
      </c>
    </row>
    <row r="110" spans="1:17" s="273" customFormat="1" ht="48" customHeight="1" x14ac:dyDescent="0.25">
      <c r="A110" s="321"/>
      <c r="B110" s="219"/>
      <c r="C110" s="219"/>
      <c r="D110" s="219"/>
      <c r="E110" s="303"/>
      <c r="F110" s="308"/>
      <c r="G110" s="308"/>
      <c r="H110" s="308"/>
      <c r="I110" s="308"/>
      <c r="J110" s="308"/>
      <c r="K110" s="331"/>
      <c r="L110" s="330"/>
      <c r="M110" s="331"/>
      <c r="N110" s="308"/>
      <c r="O110" s="308"/>
      <c r="P110" s="308"/>
      <c r="Q110" s="308"/>
    </row>
    <row r="111" spans="1:17" s="273" customFormat="1" ht="21.75" customHeight="1" x14ac:dyDescent="0.25">
      <c r="A111" s="327" t="s">
        <v>39</v>
      </c>
      <c r="B111" s="229">
        <f t="shared" ref="B111:D111" si="9">B112+B113+B114+B115+B116</f>
        <v>195736</v>
      </c>
      <c r="C111" s="229">
        <f t="shared" si="9"/>
        <v>0</v>
      </c>
      <c r="D111" s="229">
        <f t="shared" si="9"/>
        <v>0</v>
      </c>
      <c r="E111" s="303" t="s">
        <v>34</v>
      </c>
      <c r="F111" s="308" t="s">
        <v>29</v>
      </c>
      <c r="G111" s="308" t="s">
        <v>35</v>
      </c>
      <c r="H111" s="308" t="s">
        <v>35</v>
      </c>
      <c r="I111" s="308" t="s">
        <v>35</v>
      </c>
      <c r="J111" s="308" t="s">
        <v>35</v>
      </c>
      <c r="K111" s="331">
        <v>100</v>
      </c>
      <c r="L111" s="330" t="s">
        <v>181</v>
      </c>
      <c r="M111" s="331" t="s">
        <v>69</v>
      </c>
      <c r="N111" s="308" t="s">
        <v>69</v>
      </c>
      <c r="O111" s="308" t="s">
        <v>35</v>
      </c>
      <c r="P111" s="308" t="s">
        <v>35</v>
      </c>
      <c r="Q111" s="308" t="s">
        <v>35</v>
      </c>
    </row>
    <row r="112" spans="1:17" s="273" customFormat="1" ht="50.25" customHeight="1" x14ac:dyDescent="0.25">
      <c r="A112" s="327"/>
      <c r="B112" s="219">
        <v>195736</v>
      </c>
      <c r="C112" s="219">
        <v>0</v>
      </c>
      <c r="D112" s="219">
        <v>0</v>
      </c>
      <c r="E112" s="308"/>
      <c r="F112" s="308"/>
      <c r="G112" s="308"/>
      <c r="H112" s="308"/>
      <c r="I112" s="308"/>
      <c r="J112" s="308"/>
      <c r="K112" s="331"/>
      <c r="L112" s="330"/>
      <c r="M112" s="331"/>
      <c r="N112" s="308"/>
      <c r="O112" s="308"/>
      <c r="P112" s="308"/>
      <c r="Q112" s="308"/>
    </row>
    <row r="113" spans="1:17" s="273" customFormat="1" ht="4.5" hidden="1" customHeight="1" x14ac:dyDescent="0.25">
      <c r="A113" s="327"/>
      <c r="B113" s="219"/>
      <c r="C113" s="219"/>
      <c r="D113" s="219"/>
      <c r="E113" s="308"/>
      <c r="F113" s="308"/>
      <c r="G113" s="308"/>
      <c r="H113" s="308"/>
      <c r="I113" s="308"/>
      <c r="J113" s="308"/>
      <c r="K113" s="331"/>
      <c r="L113" s="330"/>
      <c r="M113" s="331"/>
      <c r="N113" s="308"/>
      <c r="O113" s="308"/>
      <c r="P113" s="308"/>
      <c r="Q113" s="308"/>
    </row>
    <row r="114" spans="1:17" s="273" customFormat="1" ht="21" hidden="1" customHeight="1" x14ac:dyDescent="0.25">
      <c r="A114" s="327"/>
      <c r="B114" s="219"/>
      <c r="C114" s="219"/>
      <c r="D114" s="219"/>
      <c r="E114" s="308"/>
      <c r="F114" s="308"/>
      <c r="G114" s="308"/>
      <c r="H114" s="308"/>
      <c r="I114" s="308"/>
      <c r="J114" s="308"/>
      <c r="K114" s="331"/>
      <c r="L114" s="330"/>
      <c r="M114" s="331"/>
      <c r="N114" s="308"/>
      <c r="O114" s="308"/>
      <c r="P114" s="308"/>
      <c r="Q114" s="308"/>
    </row>
    <row r="115" spans="1:17" s="273" customFormat="1" ht="3" hidden="1" customHeight="1" x14ac:dyDescent="0.25">
      <c r="A115" s="327"/>
      <c r="B115" s="219"/>
      <c r="C115" s="219"/>
      <c r="D115" s="219"/>
      <c r="E115" s="308"/>
      <c r="F115" s="308"/>
      <c r="G115" s="308"/>
      <c r="H115" s="308"/>
      <c r="I115" s="308"/>
      <c r="J115" s="308"/>
      <c r="K115" s="331"/>
      <c r="L115" s="330"/>
      <c r="M115" s="331"/>
      <c r="N115" s="308"/>
      <c r="O115" s="308"/>
      <c r="P115" s="308"/>
      <c r="Q115" s="308"/>
    </row>
    <row r="116" spans="1:17" s="273" customFormat="1" ht="30.75" hidden="1" customHeight="1" x14ac:dyDescent="0.25">
      <c r="A116" s="327"/>
      <c r="B116" s="219"/>
      <c r="C116" s="219"/>
      <c r="D116" s="219"/>
      <c r="E116" s="308"/>
      <c r="F116" s="308"/>
      <c r="G116" s="308"/>
      <c r="H116" s="308"/>
      <c r="I116" s="308"/>
      <c r="J116" s="308"/>
      <c r="K116" s="331"/>
      <c r="L116" s="330"/>
      <c r="M116" s="331"/>
      <c r="N116" s="308"/>
      <c r="O116" s="308"/>
      <c r="P116" s="308"/>
      <c r="Q116" s="308"/>
    </row>
    <row r="117" spans="1:17" s="273" customFormat="1" ht="20.25" hidden="1" customHeight="1" x14ac:dyDescent="0.25">
      <c r="A117" s="327" t="s">
        <v>191</v>
      </c>
      <c r="B117" s="229">
        <f t="shared" ref="B117" si="10">B118+B119+B120+B121+B122</f>
        <v>0</v>
      </c>
      <c r="C117" s="229">
        <f>C118+C119+C120+C121+C122</f>
        <v>0</v>
      </c>
      <c r="D117" s="229">
        <f>D118+D119+D120+D121+D122</f>
        <v>0</v>
      </c>
      <c r="E117" s="303" t="s">
        <v>192</v>
      </c>
      <c r="F117" s="308" t="s">
        <v>50</v>
      </c>
      <c r="G117" s="308">
        <v>100</v>
      </c>
      <c r="H117" s="308"/>
      <c r="I117" s="308"/>
      <c r="J117" s="308"/>
      <c r="K117" s="329">
        <v>1</v>
      </c>
      <c r="L117" s="329">
        <v>1</v>
      </c>
      <c r="M117" s="331">
        <v>0</v>
      </c>
      <c r="N117" s="308" t="s">
        <v>69</v>
      </c>
      <c r="O117" s="308"/>
      <c r="P117" s="308"/>
      <c r="Q117" s="308"/>
    </row>
    <row r="118" spans="1:17" s="273" customFormat="1" ht="44.25" hidden="1" customHeight="1" x14ac:dyDescent="0.25">
      <c r="A118" s="327"/>
      <c r="B118" s="219"/>
      <c r="C118" s="219"/>
      <c r="D118" s="219"/>
      <c r="E118" s="303"/>
      <c r="F118" s="308"/>
      <c r="G118" s="308"/>
      <c r="H118" s="308"/>
      <c r="I118" s="308"/>
      <c r="J118" s="308"/>
      <c r="K118" s="329"/>
      <c r="L118" s="329"/>
      <c r="M118" s="331"/>
      <c r="N118" s="308"/>
      <c r="O118" s="308"/>
      <c r="P118" s="308"/>
      <c r="Q118" s="308"/>
    </row>
    <row r="119" spans="1:17" s="273" customFormat="1" ht="48.75" hidden="1" customHeight="1" x14ac:dyDescent="0.25">
      <c r="A119" s="327"/>
      <c r="B119" s="219"/>
      <c r="C119" s="219"/>
      <c r="D119" s="219"/>
      <c r="E119" s="303"/>
      <c r="F119" s="308"/>
      <c r="G119" s="308"/>
      <c r="H119" s="308"/>
      <c r="I119" s="308"/>
      <c r="J119" s="308"/>
      <c r="K119" s="329"/>
      <c r="L119" s="329"/>
      <c r="M119" s="331"/>
      <c r="N119" s="308"/>
      <c r="O119" s="308"/>
      <c r="P119" s="308"/>
      <c r="Q119" s="308"/>
    </row>
    <row r="120" spans="1:17" s="273" customFormat="1" ht="0.75" hidden="1" customHeight="1" x14ac:dyDescent="0.25">
      <c r="A120" s="327"/>
      <c r="B120" s="219"/>
      <c r="C120" s="219"/>
      <c r="D120" s="219"/>
      <c r="E120" s="303"/>
      <c r="F120" s="308"/>
      <c r="G120" s="308"/>
      <c r="H120" s="308"/>
      <c r="I120" s="308"/>
      <c r="J120" s="308"/>
      <c r="K120" s="329"/>
      <c r="L120" s="329"/>
      <c r="M120" s="331"/>
      <c r="N120" s="308"/>
      <c r="O120" s="308"/>
      <c r="P120" s="308"/>
      <c r="Q120" s="308"/>
    </row>
    <row r="121" spans="1:17" s="273" customFormat="1" ht="51.75" hidden="1" customHeight="1" x14ac:dyDescent="0.25">
      <c r="A121" s="327"/>
      <c r="B121" s="219"/>
      <c r="C121" s="219"/>
      <c r="D121" s="219"/>
      <c r="E121" s="303"/>
      <c r="F121" s="308"/>
      <c r="G121" s="308"/>
      <c r="H121" s="308"/>
      <c r="I121" s="308"/>
      <c r="J121" s="308"/>
      <c r="K121" s="329"/>
      <c r="L121" s="329"/>
      <c r="M121" s="331"/>
      <c r="N121" s="308"/>
      <c r="O121" s="308"/>
      <c r="P121" s="308"/>
      <c r="Q121" s="308"/>
    </row>
    <row r="122" spans="1:17" s="273" customFormat="1" ht="34.5" hidden="1" customHeight="1" x14ac:dyDescent="0.25">
      <c r="A122" s="327"/>
      <c r="B122" s="219"/>
      <c r="C122" s="219"/>
      <c r="D122" s="219"/>
      <c r="E122" s="303"/>
      <c r="F122" s="308"/>
      <c r="G122" s="308"/>
      <c r="H122" s="308"/>
      <c r="I122" s="308"/>
      <c r="J122" s="308"/>
      <c r="K122" s="329"/>
      <c r="L122" s="329"/>
      <c r="M122" s="331"/>
      <c r="N122" s="308"/>
      <c r="O122" s="308"/>
      <c r="P122" s="308"/>
      <c r="Q122" s="308"/>
    </row>
    <row r="123" spans="1:17" s="273" customFormat="1" ht="48" customHeight="1" x14ac:dyDescent="0.25">
      <c r="A123" s="237" t="s">
        <v>48</v>
      </c>
      <c r="B123" s="219"/>
      <c r="C123" s="219"/>
      <c r="D123" s="219"/>
      <c r="E123" s="219" t="s">
        <v>228</v>
      </c>
      <c r="F123" s="229" t="s">
        <v>50</v>
      </c>
      <c r="G123" s="229"/>
      <c r="H123" s="229"/>
      <c r="I123" s="229"/>
      <c r="J123" s="229"/>
      <c r="K123" s="238">
        <v>1</v>
      </c>
      <c r="L123" s="238">
        <v>1</v>
      </c>
      <c r="M123" s="230" t="s">
        <v>69</v>
      </c>
      <c r="N123" s="229"/>
      <c r="O123" s="229"/>
      <c r="P123" s="229"/>
      <c r="Q123" s="229"/>
    </row>
    <row r="124" spans="1:17" s="273" customFormat="1" ht="48.75" customHeight="1" x14ac:dyDescent="0.25">
      <c r="A124" s="332" t="s">
        <v>191</v>
      </c>
      <c r="B124" s="219"/>
      <c r="C124" s="219"/>
      <c r="D124" s="219"/>
      <c r="E124" s="303" t="s">
        <v>192</v>
      </c>
      <c r="F124" s="308" t="s">
        <v>50</v>
      </c>
      <c r="G124" s="308"/>
      <c r="H124" s="308"/>
      <c r="I124" s="308"/>
      <c r="J124" s="308"/>
      <c r="K124" s="329">
        <v>1</v>
      </c>
      <c r="L124" s="329">
        <v>1</v>
      </c>
      <c r="M124" s="331">
        <f>L124-K124</f>
        <v>0</v>
      </c>
      <c r="N124" s="308"/>
      <c r="O124" s="308"/>
      <c r="P124" s="308"/>
      <c r="Q124" s="308"/>
    </row>
    <row r="125" spans="1:17" s="273" customFormat="1" ht="0.75" customHeight="1" x14ac:dyDescent="0.25">
      <c r="A125" s="327"/>
      <c r="B125" s="219"/>
      <c r="C125" s="219"/>
      <c r="D125" s="219"/>
      <c r="E125" s="303"/>
      <c r="F125" s="308"/>
      <c r="G125" s="308"/>
      <c r="H125" s="308"/>
      <c r="I125" s="308"/>
      <c r="J125" s="308"/>
      <c r="K125" s="329"/>
      <c r="L125" s="329"/>
      <c r="M125" s="331"/>
      <c r="N125" s="308"/>
      <c r="O125" s="308"/>
      <c r="P125" s="308"/>
      <c r="Q125" s="308"/>
    </row>
    <row r="126" spans="1:17" s="273" customFormat="1" ht="51.75" customHeight="1" x14ac:dyDescent="0.25">
      <c r="A126" s="327"/>
      <c r="B126" s="219"/>
      <c r="C126" s="219"/>
      <c r="D126" s="219"/>
      <c r="E126" s="303"/>
      <c r="F126" s="308"/>
      <c r="G126" s="308"/>
      <c r="H126" s="308"/>
      <c r="I126" s="308"/>
      <c r="J126" s="308"/>
      <c r="K126" s="329"/>
      <c r="L126" s="329"/>
      <c r="M126" s="331"/>
      <c r="N126" s="308"/>
      <c r="O126" s="308"/>
      <c r="P126" s="308"/>
      <c r="Q126" s="308"/>
    </row>
    <row r="127" spans="1:17" s="273" customFormat="1" ht="34.5" customHeight="1" x14ac:dyDescent="0.25">
      <c r="A127" s="327"/>
      <c r="B127" s="219"/>
      <c r="C127" s="219"/>
      <c r="D127" s="219"/>
      <c r="E127" s="303"/>
      <c r="F127" s="308"/>
      <c r="G127" s="308"/>
      <c r="H127" s="308"/>
      <c r="I127" s="308"/>
      <c r="J127" s="308"/>
      <c r="K127" s="329"/>
      <c r="L127" s="329"/>
      <c r="M127" s="331"/>
      <c r="N127" s="308"/>
      <c r="O127" s="308"/>
      <c r="P127" s="308"/>
      <c r="Q127" s="308"/>
    </row>
    <row r="128" spans="1:17" s="273" customFormat="1" ht="48.75" hidden="1" customHeight="1" x14ac:dyDescent="0.25">
      <c r="A128" s="327"/>
      <c r="B128" s="219"/>
      <c r="C128" s="219"/>
      <c r="D128" s="219"/>
      <c r="E128" s="303"/>
      <c r="F128" s="308"/>
      <c r="G128" s="308"/>
      <c r="H128" s="308"/>
      <c r="I128" s="308"/>
      <c r="J128" s="308"/>
      <c r="K128" s="329"/>
      <c r="L128" s="329"/>
      <c r="M128" s="331"/>
      <c r="N128" s="308"/>
      <c r="O128" s="308"/>
      <c r="P128" s="308"/>
      <c r="Q128" s="308"/>
    </row>
    <row r="129" spans="1:17" s="273" customFormat="1" ht="0.75" hidden="1" customHeight="1" x14ac:dyDescent="0.25">
      <c r="A129" s="327"/>
      <c r="B129" s="219"/>
      <c r="C129" s="219"/>
      <c r="D129" s="219"/>
      <c r="E129" s="303"/>
      <c r="F129" s="308"/>
      <c r="G129" s="308"/>
      <c r="H129" s="308"/>
      <c r="I129" s="308"/>
      <c r="J129" s="308"/>
      <c r="K129" s="329"/>
      <c r="L129" s="329"/>
      <c r="M129" s="331"/>
      <c r="N129" s="308"/>
      <c r="O129" s="308"/>
      <c r="P129" s="308"/>
      <c r="Q129" s="308"/>
    </row>
    <row r="130" spans="1:17" s="273" customFormat="1" ht="51.75" hidden="1" customHeight="1" x14ac:dyDescent="0.25">
      <c r="A130" s="327"/>
      <c r="B130" s="219"/>
      <c r="C130" s="219"/>
      <c r="D130" s="219"/>
      <c r="E130" s="303"/>
      <c r="F130" s="308"/>
      <c r="G130" s="308"/>
      <c r="H130" s="308"/>
      <c r="I130" s="308"/>
      <c r="J130" s="308"/>
      <c r="K130" s="329"/>
      <c r="L130" s="329"/>
      <c r="M130" s="331"/>
      <c r="N130" s="308"/>
      <c r="O130" s="308"/>
      <c r="P130" s="308"/>
      <c r="Q130" s="308"/>
    </row>
    <row r="131" spans="1:17" s="273" customFormat="1" ht="0.75" hidden="1" customHeight="1" x14ac:dyDescent="0.25">
      <c r="A131" s="327"/>
      <c r="B131" s="219"/>
      <c r="C131" s="219"/>
      <c r="D131" s="219"/>
      <c r="E131" s="303"/>
      <c r="F131" s="308"/>
      <c r="G131" s="308"/>
      <c r="H131" s="308"/>
      <c r="I131" s="308"/>
      <c r="J131" s="308"/>
      <c r="K131" s="329"/>
      <c r="L131" s="329"/>
      <c r="M131" s="331"/>
      <c r="N131" s="308"/>
      <c r="O131" s="308"/>
      <c r="P131" s="308"/>
      <c r="Q131" s="308"/>
    </row>
    <row r="132" spans="1:17" s="273" customFormat="1" ht="20.25" hidden="1" customHeight="1" x14ac:dyDescent="0.25">
      <c r="A132" s="327" t="s">
        <v>70</v>
      </c>
      <c r="B132" s="229" t="e">
        <f>B133+B134+#REF!+B135+B136</f>
        <v>#REF!</v>
      </c>
      <c r="C132" s="229" t="e">
        <f>C133+C134+#REF!+C135+C136</f>
        <v>#REF!</v>
      </c>
      <c r="D132" s="229" t="e">
        <f>D133+D134+#REF!+D135+D136</f>
        <v>#REF!</v>
      </c>
      <c r="E132" s="303" t="s">
        <v>142</v>
      </c>
      <c r="F132" s="308" t="s">
        <v>50</v>
      </c>
      <c r="G132" s="308"/>
      <c r="H132" s="308"/>
      <c r="I132" s="308"/>
      <c r="J132" s="308"/>
      <c r="K132" s="329">
        <v>0</v>
      </c>
      <c r="L132" s="329">
        <v>0</v>
      </c>
      <c r="M132" s="331">
        <f>L132-K132</f>
        <v>0</v>
      </c>
      <c r="N132" s="308" t="s">
        <v>69</v>
      </c>
      <c r="O132" s="308">
        <v>1</v>
      </c>
      <c r="P132" s="308"/>
      <c r="Q132" s="308"/>
    </row>
    <row r="133" spans="1:17" s="273" customFormat="1" ht="53.25" hidden="1" customHeight="1" x14ac:dyDescent="0.25">
      <c r="A133" s="327"/>
      <c r="B133" s="219">
        <v>0</v>
      </c>
      <c r="C133" s="219">
        <v>0</v>
      </c>
      <c r="D133" s="219">
        <v>0</v>
      </c>
      <c r="E133" s="303"/>
      <c r="F133" s="308"/>
      <c r="G133" s="308"/>
      <c r="H133" s="308"/>
      <c r="I133" s="308"/>
      <c r="J133" s="308"/>
      <c r="K133" s="329"/>
      <c r="L133" s="329"/>
      <c r="M133" s="331"/>
      <c r="N133" s="308"/>
      <c r="O133" s="308"/>
      <c r="P133" s="308"/>
      <c r="Q133" s="308"/>
    </row>
    <row r="134" spans="1:17" s="273" customFormat="1" ht="48.75" hidden="1" customHeight="1" x14ac:dyDescent="0.25">
      <c r="A134" s="327"/>
      <c r="B134" s="219"/>
      <c r="C134" s="219"/>
      <c r="D134" s="219"/>
      <c r="E134" s="303"/>
      <c r="F134" s="308"/>
      <c r="G134" s="308"/>
      <c r="H134" s="308"/>
      <c r="I134" s="308"/>
      <c r="J134" s="308"/>
      <c r="K134" s="329"/>
      <c r="L134" s="329"/>
      <c r="M134" s="331"/>
      <c r="N134" s="308"/>
      <c r="O134" s="308"/>
      <c r="P134" s="308"/>
      <c r="Q134" s="308"/>
    </row>
    <row r="135" spans="1:17" s="273" customFormat="1" ht="75" hidden="1" customHeight="1" x14ac:dyDescent="0.25">
      <c r="A135" s="327"/>
      <c r="B135" s="219"/>
      <c r="C135" s="219"/>
      <c r="D135" s="219"/>
      <c r="E135" s="303"/>
      <c r="F135" s="308"/>
      <c r="G135" s="308"/>
      <c r="H135" s="308"/>
      <c r="I135" s="308"/>
      <c r="J135" s="308"/>
      <c r="K135" s="329"/>
      <c r="L135" s="329"/>
      <c r="M135" s="331"/>
      <c r="N135" s="308"/>
      <c r="O135" s="308"/>
      <c r="P135" s="308"/>
      <c r="Q135" s="308"/>
    </row>
    <row r="136" spans="1:17" s="273" customFormat="1" ht="0.75" customHeight="1" x14ac:dyDescent="0.25">
      <c r="A136" s="327"/>
      <c r="B136" s="219"/>
      <c r="C136" s="219"/>
      <c r="D136" s="219"/>
      <c r="E136" s="303"/>
      <c r="F136" s="308"/>
      <c r="G136" s="308"/>
      <c r="H136" s="308"/>
      <c r="I136" s="308"/>
      <c r="J136" s="308"/>
      <c r="K136" s="329"/>
      <c r="L136" s="329"/>
      <c r="M136" s="331"/>
      <c r="N136" s="308"/>
      <c r="O136" s="308"/>
      <c r="P136" s="308"/>
      <c r="Q136" s="308"/>
    </row>
    <row r="137" spans="1:17" s="273" customFormat="1" ht="19.5" customHeight="1" x14ac:dyDescent="0.25">
      <c r="A137" s="422" t="s">
        <v>230</v>
      </c>
      <c r="B137" s="423"/>
      <c r="C137" s="423"/>
      <c r="D137" s="423"/>
      <c r="E137" s="423"/>
      <c r="F137" s="423"/>
      <c r="G137" s="423"/>
      <c r="H137" s="423"/>
      <c r="I137" s="423"/>
      <c r="J137" s="423"/>
      <c r="K137" s="423"/>
      <c r="L137" s="423"/>
      <c r="M137" s="423"/>
      <c r="N137" s="424"/>
      <c r="O137" s="229"/>
      <c r="P137" s="229"/>
      <c r="Q137" s="229"/>
    </row>
    <row r="138" spans="1:17" s="273" customFormat="1" ht="28.5" customHeight="1" x14ac:dyDescent="0.25">
      <c r="A138" s="327" t="s">
        <v>22</v>
      </c>
      <c r="B138" s="229">
        <f t="shared" ref="B138:D138" si="11">B139+B140+B141+B142+B143</f>
        <v>0</v>
      </c>
      <c r="C138" s="229">
        <f t="shared" si="11"/>
        <v>0</v>
      </c>
      <c r="D138" s="229">
        <f t="shared" si="11"/>
        <v>0</v>
      </c>
      <c r="E138" s="385" t="s">
        <v>71</v>
      </c>
      <c r="F138" s="303" t="s">
        <v>72</v>
      </c>
      <c r="G138" s="303">
        <v>20</v>
      </c>
      <c r="H138" s="303">
        <v>20</v>
      </c>
      <c r="I138" s="303">
        <v>20</v>
      </c>
      <c r="J138" s="303">
        <v>20</v>
      </c>
      <c r="K138" s="378">
        <v>1</v>
      </c>
      <c r="L138" s="378">
        <v>1</v>
      </c>
      <c r="M138" s="318">
        <f>L138-K138</f>
        <v>0</v>
      </c>
      <c r="N138" s="325" t="s">
        <v>69</v>
      </c>
      <c r="O138" s="303">
        <v>20</v>
      </c>
      <c r="P138" s="303">
        <v>20</v>
      </c>
      <c r="Q138" s="303">
        <v>20</v>
      </c>
    </row>
    <row r="139" spans="1:17" s="273" customFormat="1" ht="10.5" customHeight="1" x14ac:dyDescent="0.25">
      <c r="A139" s="327"/>
      <c r="B139" s="229"/>
      <c r="C139" s="229">
        <v>0</v>
      </c>
      <c r="D139" s="229">
        <v>0</v>
      </c>
      <c r="E139" s="385"/>
      <c r="F139" s="303"/>
      <c r="G139" s="303"/>
      <c r="H139" s="303"/>
      <c r="I139" s="303"/>
      <c r="J139" s="303"/>
      <c r="K139" s="378"/>
      <c r="L139" s="378"/>
      <c r="M139" s="318"/>
      <c r="N139" s="325"/>
      <c r="O139" s="303"/>
      <c r="P139" s="303"/>
      <c r="Q139" s="303"/>
    </row>
    <row r="140" spans="1:17" s="273" customFormat="1" ht="3.75" customHeight="1" x14ac:dyDescent="0.25">
      <c r="A140" s="327"/>
      <c r="B140" s="229"/>
      <c r="C140" s="229"/>
      <c r="D140" s="229"/>
      <c r="E140" s="385"/>
      <c r="F140" s="303"/>
      <c r="G140" s="303"/>
      <c r="H140" s="303"/>
      <c r="I140" s="303"/>
      <c r="J140" s="303"/>
      <c r="K140" s="378"/>
      <c r="L140" s="378"/>
      <c r="M140" s="318"/>
      <c r="N140" s="325"/>
      <c r="O140" s="303"/>
      <c r="P140" s="303"/>
      <c r="Q140" s="303"/>
    </row>
    <row r="141" spans="1:17" s="273" customFormat="1" ht="36.75" hidden="1" customHeight="1" x14ac:dyDescent="0.25">
      <c r="A141" s="327"/>
      <c r="B141" s="229"/>
      <c r="C141" s="229"/>
      <c r="D141" s="229"/>
      <c r="E141" s="385"/>
      <c r="F141" s="303"/>
      <c r="G141" s="303"/>
      <c r="H141" s="303"/>
      <c r="I141" s="303"/>
      <c r="J141" s="303"/>
      <c r="K141" s="378"/>
      <c r="L141" s="378"/>
      <c r="M141" s="318"/>
      <c r="N141" s="325"/>
      <c r="O141" s="303"/>
      <c r="P141" s="303"/>
      <c r="Q141" s="303"/>
    </row>
    <row r="142" spans="1:17" s="273" customFormat="1" ht="28.5" hidden="1" customHeight="1" x14ac:dyDescent="0.25">
      <c r="A142" s="327"/>
      <c r="B142" s="229"/>
      <c r="C142" s="229"/>
      <c r="D142" s="229"/>
      <c r="E142" s="385"/>
      <c r="F142" s="303"/>
      <c r="G142" s="303"/>
      <c r="H142" s="303"/>
      <c r="I142" s="303"/>
      <c r="J142" s="303"/>
      <c r="K142" s="378"/>
      <c r="L142" s="378"/>
      <c r="M142" s="318"/>
      <c r="N142" s="325"/>
      <c r="O142" s="303"/>
      <c r="P142" s="303"/>
      <c r="Q142" s="303"/>
    </row>
    <row r="143" spans="1:17" s="273" customFormat="1" ht="6" hidden="1" customHeight="1" x14ac:dyDescent="0.25">
      <c r="A143" s="327"/>
      <c r="B143" s="229"/>
      <c r="C143" s="229"/>
      <c r="D143" s="229"/>
      <c r="E143" s="385"/>
      <c r="F143" s="303"/>
      <c r="G143" s="303"/>
      <c r="H143" s="303"/>
      <c r="I143" s="303"/>
      <c r="J143" s="303"/>
      <c r="K143" s="378"/>
      <c r="L143" s="378"/>
      <c r="M143" s="318"/>
      <c r="N143" s="325"/>
      <c r="O143" s="303"/>
      <c r="P143" s="303"/>
      <c r="Q143" s="303"/>
    </row>
    <row r="144" spans="1:17" s="273" customFormat="1" ht="54" hidden="1" customHeight="1" x14ac:dyDescent="0.25">
      <c r="A144" s="237"/>
      <c r="B144" s="229"/>
      <c r="C144" s="229"/>
      <c r="D144" s="229"/>
      <c r="E144" s="239"/>
      <c r="F144" s="219"/>
      <c r="G144" s="303"/>
      <c r="H144" s="303"/>
      <c r="I144" s="303"/>
      <c r="J144" s="303"/>
      <c r="K144" s="221"/>
      <c r="L144" s="221"/>
      <c r="M144" s="227"/>
      <c r="N144" s="236"/>
      <c r="O144" s="303"/>
      <c r="P144" s="303"/>
      <c r="Q144" s="303"/>
    </row>
    <row r="145" spans="1:17" s="273" customFormat="1" ht="18.75" customHeight="1" x14ac:dyDescent="0.25">
      <c r="A145" s="327" t="s">
        <v>23</v>
      </c>
      <c r="B145" s="229">
        <f t="shared" ref="B145:D145" si="12">B146+B147+B148+B149+B150</f>
        <v>50000</v>
      </c>
      <c r="C145" s="229">
        <f t="shared" si="12"/>
        <v>0</v>
      </c>
      <c r="D145" s="229">
        <f t="shared" si="12"/>
        <v>0</v>
      </c>
      <c r="E145" s="385" t="s">
        <v>36</v>
      </c>
      <c r="F145" s="303" t="s">
        <v>29</v>
      </c>
      <c r="G145" s="303"/>
      <c r="H145" s="303"/>
      <c r="I145" s="303"/>
      <c r="J145" s="303"/>
      <c r="K145" s="378">
        <v>2</v>
      </c>
      <c r="L145" s="378">
        <v>6</v>
      </c>
      <c r="M145" s="386">
        <f>L145-K145</f>
        <v>4</v>
      </c>
      <c r="N145" s="303" t="s">
        <v>69</v>
      </c>
      <c r="O145" s="303"/>
      <c r="P145" s="303"/>
      <c r="Q145" s="303"/>
    </row>
    <row r="146" spans="1:17" s="273" customFormat="1" x14ac:dyDescent="0.25">
      <c r="A146" s="327"/>
      <c r="B146" s="229">
        <v>50000</v>
      </c>
      <c r="C146" s="229"/>
      <c r="D146" s="229"/>
      <c r="E146" s="385"/>
      <c r="F146" s="303"/>
      <c r="G146" s="303"/>
      <c r="H146" s="303"/>
      <c r="I146" s="303"/>
      <c r="J146" s="303"/>
      <c r="K146" s="378"/>
      <c r="L146" s="378"/>
      <c r="M146" s="386"/>
      <c r="N146" s="303"/>
      <c r="O146" s="303"/>
      <c r="P146" s="303"/>
      <c r="Q146" s="303"/>
    </row>
    <row r="147" spans="1:17" s="273" customFormat="1" ht="60" customHeight="1" x14ac:dyDescent="0.25">
      <c r="A147" s="327"/>
      <c r="B147" s="229"/>
      <c r="C147" s="229"/>
      <c r="D147" s="229"/>
      <c r="E147" s="385"/>
      <c r="F147" s="303"/>
      <c r="G147" s="303"/>
      <c r="H147" s="303"/>
      <c r="I147" s="303"/>
      <c r="J147" s="303"/>
      <c r="K147" s="378"/>
      <c r="L147" s="378"/>
      <c r="M147" s="386"/>
      <c r="N147" s="303"/>
      <c r="O147" s="303"/>
      <c r="P147" s="303"/>
      <c r="Q147" s="303"/>
    </row>
    <row r="148" spans="1:17" s="273" customFormat="1" ht="36" hidden="1" customHeight="1" thickBot="1" x14ac:dyDescent="0.3">
      <c r="A148" s="327"/>
      <c r="B148" s="229"/>
      <c r="C148" s="229"/>
      <c r="D148" s="229"/>
      <c r="E148" s="385"/>
      <c r="F148" s="303"/>
      <c r="G148" s="303"/>
      <c r="H148" s="303"/>
      <c r="I148" s="303"/>
      <c r="J148" s="303"/>
      <c r="K148" s="378"/>
      <c r="L148" s="378"/>
      <c r="M148" s="386"/>
      <c r="N148" s="303"/>
      <c r="O148" s="303"/>
      <c r="P148" s="303"/>
      <c r="Q148" s="303"/>
    </row>
    <row r="149" spans="1:17" s="273" customFormat="1" ht="54" customHeight="1" x14ac:dyDescent="0.25">
      <c r="A149" s="327"/>
      <c r="B149" s="229"/>
      <c r="C149" s="229"/>
      <c r="D149" s="229"/>
      <c r="E149" s="385"/>
      <c r="F149" s="303"/>
      <c r="G149" s="303"/>
      <c r="H149" s="303"/>
      <c r="I149" s="303"/>
      <c r="J149" s="303"/>
      <c r="K149" s="378"/>
      <c r="L149" s="378"/>
      <c r="M149" s="386"/>
      <c r="N149" s="303"/>
      <c r="O149" s="303"/>
      <c r="P149" s="303"/>
      <c r="Q149" s="303"/>
    </row>
    <row r="150" spans="1:17" s="273" customFormat="1" ht="9.75" hidden="1" customHeight="1" x14ac:dyDescent="0.25">
      <c r="A150" s="327"/>
      <c r="B150" s="229"/>
      <c r="C150" s="229"/>
      <c r="D150" s="229"/>
      <c r="E150" s="385"/>
      <c r="F150" s="303"/>
      <c r="G150" s="303"/>
      <c r="H150" s="303"/>
      <c r="I150" s="303"/>
      <c r="J150" s="303"/>
      <c r="K150" s="378"/>
      <c r="L150" s="378"/>
      <c r="M150" s="386"/>
      <c r="N150" s="303"/>
      <c r="O150" s="303"/>
      <c r="P150" s="303"/>
      <c r="Q150" s="303"/>
    </row>
    <row r="151" spans="1:17" s="273" customFormat="1" ht="57" hidden="1" customHeight="1" x14ac:dyDescent="0.25">
      <c r="A151" s="321"/>
      <c r="B151" s="219"/>
      <c r="C151" s="219"/>
      <c r="D151" s="219"/>
      <c r="E151" s="303"/>
      <c r="F151" s="303"/>
      <c r="G151" s="303"/>
      <c r="H151" s="303"/>
      <c r="I151" s="303"/>
      <c r="J151" s="303"/>
      <c r="K151" s="378"/>
      <c r="L151" s="374"/>
      <c r="M151" s="307"/>
      <c r="N151" s="305"/>
      <c r="O151" s="303"/>
      <c r="P151" s="303"/>
      <c r="Q151" s="303"/>
    </row>
    <row r="152" spans="1:17" s="273" customFormat="1" ht="62.25" hidden="1" customHeight="1" x14ac:dyDescent="0.25">
      <c r="A152" s="321"/>
      <c r="B152" s="219"/>
      <c r="C152" s="219"/>
      <c r="D152" s="219"/>
      <c r="E152" s="303"/>
      <c r="F152" s="303"/>
      <c r="G152" s="303"/>
      <c r="H152" s="303"/>
      <c r="I152" s="303"/>
      <c r="J152" s="303"/>
      <c r="K152" s="378"/>
      <c r="L152" s="374"/>
      <c r="M152" s="307"/>
      <c r="N152" s="305"/>
      <c r="O152" s="303"/>
      <c r="P152" s="303"/>
      <c r="Q152" s="303"/>
    </row>
    <row r="153" spans="1:17" s="273" customFormat="1" ht="53.25" hidden="1" customHeight="1" x14ac:dyDescent="0.25">
      <c r="A153" s="321"/>
      <c r="B153" s="219"/>
      <c r="C153" s="219"/>
      <c r="D153" s="219"/>
      <c r="E153" s="303"/>
      <c r="F153" s="303"/>
      <c r="G153" s="303"/>
      <c r="H153" s="303"/>
      <c r="I153" s="303"/>
      <c r="J153" s="303"/>
      <c r="K153" s="378"/>
      <c r="L153" s="374"/>
      <c r="M153" s="307"/>
      <c r="N153" s="305"/>
      <c r="O153" s="303"/>
      <c r="P153" s="303"/>
      <c r="Q153" s="303"/>
    </row>
    <row r="154" spans="1:17" s="273" customFormat="1" ht="32.25" hidden="1" customHeight="1" x14ac:dyDescent="0.25">
      <c r="A154" s="322"/>
      <c r="B154" s="219"/>
      <c r="C154" s="219"/>
      <c r="D154" s="219"/>
      <c r="E154" s="303"/>
      <c r="F154" s="303"/>
      <c r="G154" s="303"/>
      <c r="H154" s="303"/>
      <c r="I154" s="303"/>
      <c r="J154" s="303"/>
      <c r="K154" s="378"/>
      <c r="L154" s="375"/>
      <c r="M154" s="317"/>
      <c r="N154" s="324"/>
      <c r="O154" s="303"/>
      <c r="P154" s="303"/>
      <c r="Q154" s="303"/>
    </row>
    <row r="155" spans="1:17" s="273" customFormat="1" ht="24" hidden="1" customHeight="1" x14ac:dyDescent="0.25">
      <c r="A155" s="389" t="s">
        <v>84</v>
      </c>
      <c r="B155" s="390"/>
      <c r="C155" s="390"/>
      <c r="D155" s="390"/>
      <c r="E155" s="390"/>
      <c r="F155" s="390"/>
      <c r="G155" s="390"/>
      <c r="H155" s="390"/>
      <c r="I155" s="390"/>
      <c r="J155" s="390"/>
      <c r="K155" s="390"/>
      <c r="L155" s="390"/>
      <c r="M155" s="390"/>
      <c r="N155" s="391"/>
      <c r="O155" s="303"/>
      <c r="P155" s="303"/>
      <c r="Q155" s="303"/>
    </row>
    <row r="156" spans="1:17" s="273" customFormat="1" ht="21.75" hidden="1" customHeight="1" x14ac:dyDescent="0.25">
      <c r="A156" s="392"/>
      <c r="B156" s="393"/>
      <c r="C156" s="393"/>
      <c r="D156" s="393"/>
      <c r="E156" s="393"/>
      <c r="F156" s="393"/>
      <c r="G156" s="393"/>
      <c r="H156" s="393"/>
      <c r="I156" s="393"/>
      <c r="J156" s="393"/>
      <c r="K156" s="393"/>
      <c r="L156" s="393"/>
      <c r="M156" s="393"/>
      <c r="N156" s="394"/>
      <c r="O156" s="303"/>
      <c r="P156" s="303"/>
      <c r="Q156" s="303"/>
    </row>
    <row r="157" spans="1:17" s="273" customFormat="1" ht="57" hidden="1" customHeight="1" x14ac:dyDescent="0.25">
      <c r="A157" s="392"/>
      <c r="B157" s="393"/>
      <c r="C157" s="393"/>
      <c r="D157" s="393"/>
      <c r="E157" s="393"/>
      <c r="F157" s="393"/>
      <c r="G157" s="393"/>
      <c r="H157" s="393"/>
      <c r="I157" s="393"/>
      <c r="J157" s="393"/>
      <c r="K157" s="393"/>
      <c r="L157" s="393"/>
      <c r="M157" s="393"/>
      <c r="N157" s="394"/>
      <c r="O157" s="303"/>
      <c r="P157" s="303"/>
      <c r="Q157" s="303"/>
    </row>
    <row r="158" spans="1:17" s="273" customFormat="1" ht="62.25" hidden="1" customHeight="1" x14ac:dyDescent="0.25">
      <c r="A158" s="392"/>
      <c r="B158" s="393"/>
      <c r="C158" s="393"/>
      <c r="D158" s="393"/>
      <c r="E158" s="393"/>
      <c r="F158" s="393"/>
      <c r="G158" s="393"/>
      <c r="H158" s="393"/>
      <c r="I158" s="393"/>
      <c r="J158" s="393"/>
      <c r="K158" s="393"/>
      <c r="L158" s="393"/>
      <c r="M158" s="393"/>
      <c r="N158" s="394"/>
      <c r="O158" s="303"/>
      <c r="P158" s="303"/>
      <c r="Q158" s="303"/>
    </row>
    <row r="159" spans="1:17" s="273" customFormat="1" ht="53.25" hidden="1" customHeight="1" x14ac:dyDescent="0.25">
      <c r="A159" s="392"/>
      <c r="B159" s="393"/>
      <c r="C159" s="393"/>
      <c r="D159" s="393"/>
      <c r="E159" s="393"/>
      <c r="F159" s="393"/>
      <c r="G159" s="393"/>
      <c r="H159" s="393"/>
      <c r="I159" s="393"/>
      <c r="J159" s="393"/>
      <c r="K159" s="393"/>
      <c r="L159" s="393"/>
      <c r="M159" s="393"/>
      <c r="N159" s="394"/>
      <c r="O159" s="303"/>
      <c r="P159" s="303"/>
      <c r="Q159" s="303"/>
    </row>
    <row r="160" spans="1:17" s="273" customFormat="1" ht="32.25" hidden="1" customHeight="1" x14ac:dyDescent="0.25">
      <c r="A160" s="395"/>
      <c r="B160" s="396"/>
      <c r="C160" s="396"/>
      <c r="D160" s="396"/>
      <c r="E160" s="396"/>
      <c r="F160" s="396"/>
      <c r="G160" s="396"/>
      <c r="H160" s="396"/>
      <c r="I160" s="396"/>
      <c r="J160" s="396"/>
      <c r="K160" s="396"/>
      <c r="L160" s="396"/>
      <c r="M160" s="396"/>
      <c r="N160" s="397"/>
      <c r="O160" s="303"/>
      <c r="P160" s="303"/>
      <c r="Q160" s="303"/>
    </row>
    <row r="161" spans="1:17" s="273" customFormat="1" ht="24" hidden="1" customHeight="1" x14ac:dyDescent="0.25">
      <c r="A161" s="387" t="s">
        <v>74</v>
      </c>
      <c r="B161" s="229">
        <f t="shared" ref="B161:D161" si="13">B162+B163+B165+B166</f>
        <v>0</v>
      </c>
      <c r="C161" s="229">
        <f t="shared" si="13"/>
        <v>0</v>
      </c>
      <c r="D161" s="229">
        <f t="shared" si="13"/>
        <v>0</v>
      </c>
      <c r="E161" s="304" t="s">
        <v>75</v>
      </c>
      <c r="F161" s="303" t="s">
        <v>50</v>
      </c>
      <c r="G161" s="303"/>
      <c r="H161" s="303"/>
      <c r="I161" s="303">
        <v>1</v>
      </c>
      <c r="J161" s="303">
        <v>2</v>
      </c>
      <c r="K161" s="318" t="s">
        <v>69</v>
      </c>
      <c r="L161" s="318" t="s">
        <v>69</v>
      </c>
      <c r="M161" s="306" t="s">
        <v>69</v>
      </c>
      <c r="N161" s="304" t="s">
        <v>69</v>
      </c>
      <c r="O161" s="303"/>
      <c r="P161" s="303"/>
      <c r="Q161" s="303"/>
    </row>
    <row r="162" spans="1:17" s="273" customFormat="1" ht="39" hidden="1" customHeight="1" x14ac:dyDescent="0.25">
      <c r="A162" s="388"/>
      <c r="B162" s="219"/>
      <c r="C162" s="219"/>
      <c r="D162" s="219"/>
      <c r="E162" s="305"/>
      <c r="F162" s="303"/>
      <c r="G162" s="303"/>
      <c r="H162" s="303"/>
      <c r="I162" s="303"/>
      <c r="J162" s="303"/>
      <c r="K162" s="318"/>
      <c r="L162" s="318"/>
      <c r="M162" s="317"/>
      <c r="N162" s="324"/>
      <c r="O162" s="303"/>
      <c r="P162" s="303"/>
      <c r="Q162" s="303"/>
    </row>
    <row r="163" spans="1:17" s="273" customFormat="1" ht="42.75" hidden="1" customHeight="1" x14ac:dyDescent="0.25">
      <c r="A163" s="388"/>
      <c r="B163" s="219"/>
      <c r="C163" s="219"/>
      <c r="D163" s="219"/>
      <c r="E163" s="303" t="s">
        <v>76</v>
      </c>
      <c r="F163" s="222" t="s">
        <v>50</v>
      </c>
      <c r="G163" s="303"/>
      <c r="H163" s="303"/>
      <c r="I163" s="303"/>
      <c r="J163" s="303"/>
      <c r="K163" s="221" t="s">
        <v>69</v>
      </c>
      <c r="L163" s="221" t="s">
        <v>69</v>
      </c>
      <c r="M163" s="225" t="s">
        <v>69</v>
      </c>
      <c r="N163" s="222" t="s">
        <v>69</v>
      </c>
      <c r="O163" s="303"/>
      <c r="P163" s="303"/>
      <c r="Q163" s="303"/>
    </row>
    <row r="164" spans="1:17" s="273" customFormat="1" ht="62.25" hidden="1" customHeight="1" x14ac:dyDescent="0.25">
      <c r="A164" s="388"/>
      <c r="B164" s="219"/>
      <c r="C164" s="219"/>
      <c r="D164" s="219"/>
      <c r="E164" s="303"/>
      <c r="F164" s="222"/>
      <c r="G164" s="303"/>
      <c r="H164" s="303"/>
      <c r="I164" s="303"/>
      <c r="J164" s="303"/>
      <c r="K164" s="225"/>
      <c r="L164" s="225"/>
      <c r="M164" s="225"/>
      <c r="N164" s="222"/>
      <c r="O164" s="303"/>
      <c r="P164" s="303"/>
      <c r="Q164" s="303"/>
    </row>
    <row r="165" spans="1:17" s="273" customFormat="1" ht="53.25" hidden="1" customHeight="1" x14ac:dyDescent="0.25">
      <c r="A165" s="388"/>
      <c r="B165" s="219"/>
      <c r="C165" s="219"/>
      <c r="D165" s="219"/>
      <c r="E165" s="303"/>
      <c r="F165" s="222"/>
      <c r="G165" s="303"/>
      <c r="H165" s="303"/>
      <c r="I165" s="303"/>
      <c r="J165" s="303"/>
      <c r="K165" s="225"/>
      <c r="L165" s="225"/>
      <c r="M165" s="225"/>
      <c r="N165" s="222"/>
      <c r="O165" s="303"/>
      <c r="P165" s="303"/>
      <c r="Q165" s="303"/>
    </row>
    <row r="166" spans="1:17" s="273" customFormat="1" ht="32.25" hidden="1" customHeight="1" x14ac:dyDescent="0.25">
      <c r="A166" s="398"/>
      <c r="B166" s="219"/>
      <c r="C166" s="219"/>
      <c r="D166" s="219"/>
      <c r="E166" s="303"/>
      <c r="F166" s="223"/>
      <c r="G166" s="303"/>
      <c r="H166" s="303"/>
      <c r="I166" s="303"/>
      <c r="J166" s="303"/>
      <c r="K166" s="228"/>
      <c r="L166" s="228"/>
      <c r="M166" s="228"/>
      <c r="N166" s="223"/>
      <c r="O166" s="303"/>
      <c r="P166" s="303"/>
      <c r="Q166" s="303"/>
    </row>
    <row r="167" spans="1:17" s="273" customFormat="1" ht="24" hidden="1" customHeight="1" x14ac:dyDescent="0.25">
      <c r="A167" s="387" t="s">
        <v>74</v>
      </c>
      <c r="B167" s="229" t="e">
        <f>B168+#REF!+#REF!+#REF!</f>
        <v>#REF!</v>
      </c>
      <c r="C167" s="229" t="e">
        <f>C168+#REF!+#REF!+#REF!</f>
        <v>#REF!</v>
      </c>
      <c r="D167" s="229" t="e">
        <f>D168+#REF!+#REF!+#REF!</f>
        <v>#REF!</v>
      </c>
      <c r="E167" s="304" t="s">
        <v>143</v>
      </c>
      <c r="F167" s="303" t="s">
        <v>50</v>
      </c>
      <c r="G167" s="303"/>
      <c r="H167" s="303"/>
      <c r="I167" s="303">
        <v>1</v>
      </c>
      <c r="J167" s="303">
        <v>2</v>
      </c>
      <c r="K167" s="373">
        <v>0</v>
      </c>
      <c r="L167" s="373">
        <v>0</v>
      </c>
      <c r="M167" s="306" t="s">
        <v>69</v>
      </c>
      <c r="N167" s="304" t="s">
        <v>69</v>
      </c>
      <c r="O167" s="303"/>
      <c r="P167" s="303"/>
      <c r="Q167" s="303"/>
    </row>
    <row r="168" spans="1:17" s="273" customFormat="1" ht="49.5" hidden="1" customHeight="1" x14ac:dyDescent="0.25">
      <c r="A168" s="388"/>
      <c r="B168" s="226"/>
      <c r="C168" s="226"/>
      <c r="D168" s="226"/>
      <c r="E168" s="305"/>
      <c r="F168" s="304"/>
      <c r="G168" s="304"/>
      <c r="H168" s="304"/>
      <c r="I168" s="304"/>
      <c r="J168" s="304"/>
      <c r="K168" s="374"/>
      <c r="L168" s="374"/>
      <c r="M168" s="307"/>
      <c r="N168" s="305"/>
      <c r="O168" s="303"/>
      <c r="P168" s="303"/>
      <c r="Q168" s="303"/>
    </row>
    <row r="169" spans="1:17" s="273" customFormat="1" ht="47.25" customHeight="1" x14ac:dyDescent="0.25">
      <c r="A169" s="205" t="s">
        <v>55</v>
      </c>
      <c r="B169" s="219"/>
      <c r="C169" s="219"/>
      <c r="D169" s="219"/>
      <c r="E169" s="219" t="s">
        <v>229</v>
      </c>
      <c r="F169" s="219" t="s">
        <v>72</v>
      </c>
      <c r="G169" s="219"/>
      <c r="H169" s="219"/>
      <c r="I169" s="219"/>
      <c r="J169" s="219"/>
      <c r="K169" s="221">
        <v>1</v>
      </c>
      <c r="L169" s="221">
        <v>1</v>
      </c>
      <c r="M169" s="227" t="s">
        <v>69</v>
      </c>
      <c r="N169" s="219"/>
      <c r="O169" s="219"/>
      <c r="P169" s="219"/>
      <c r="Q169" s="219"/>
    </row>
    <row r="170" spans="1:17" s="273" customFormat="1" ht="43.5" hidden="1" customHeight="1" x14ac:dyDescent="0.25">
      <c r="A170" s="387" t="s">
        <v>163</v>
      </c>
      <c r="B170" s="219"/>
      <c r="C170" s="219"/>
      <c r="D170" s="219"/>
      <c r="E170" s="219" t="s">
        <v>49</v>
      </c>
      <c r="F170" s="219" t="s">
        <v>50</v>
      </c>
      <c r="G170" s="219"/>
      <c r="H170" s="219"/>
      <c r="I170" s="219"/>
      <c r="J170" s="219"/>
      <c r="K170" s="221"/>
      <c r="L170" s="221"/>
      <c r="M170" s="227" t="s">
        <v>69</v>
      </c>
      <c r="N170" s="219"/>
      <c r="O170" s="219"/>
      <c r="P170" s="219"/>
      <c r="Q170" s="219"/>
    </row>
    <row r="171" spans="1:17" s="273" customFormat="1" ht="0.75" hidden="1" customHeight="1" x14ac:dyDescent="0.25">
      <c r="A171" s="398"/>
      <c r="B171" s="219"/>
      <c r="C171" s="219"/>
      <c r="D171" s="219"/>
      <c r="E171" s="219" t="s">
        <v>56</v>
      </c>
      <c r="F171" s="219" t="s">
        <v>50</v>
      </c>
      <c r="G171" s="219"/>
      <c r="H171" s="219"/>
      <c r="I171" s="219"/>
      <c r="J171" s="219"/>
      <c r="K171" s="221"/>
      <c r="L171" s="221"/>
      <c r="M171" s="227" t="s">
        <v>69</v>
      </c>
      <c r="N171" s="219"/>
      <c r="O171" s="219"/>
      <c r="P171" s="219"/>
      <c r="Q171" s="219"/>
    </row>
    <row r="172" spans="1:17" s="273" customFormat="1" ht="24.75" customHeight="1" x14ac:dyDescent="0.25">
      <c r="A172" s="425" t="s">
        <v>84</v>
      </c>
      <c r="B172" s="426"/>
      <c r="C172" s="426"/>
      <c r="D172" s="426"/>
      <c r="E172" s="426"/>
      <c r="F172" s="426"/>
      <c r="G172" s="426"/>
      <c r="H172" s="426"/>
      <c r="I172" s="426"/>
      <c r="J172" s="426"/>
      <c r="K172" s="426"/>
      <c r="L172" s="426"/>
      <c r="M172" s="426"/>
      <c r="N172" s="427"/>
      <c r="O172" s="219"/>
      <c r="P172" s="219"/>
      <c r="Q172" s="219"/>
    </row>
    <row r="173" spans="1:17" s="273" customFormat="1" ht="74.25" hidden="1" customHeight="1" x14ac:dyDescent="0.25">
      <c r="A173" s="205" t="s">
        <v>74</v>
      </c>
      <c r="B173" s="219"/>
      <c r="C173" s="219"/>
      <c r="D173" s="219"/>
      <c r="E173" s="213" t="s">
        <v>220</v>
      </c>
      <c r="F173" s="213" t="s">
        <v>50</v>
      </c>
      <c r="G173" s="214">
        <v>1</v>
      </c>
      <c r="H173" s="214">
        <v>1</v>
      </c>
      <c r="I173" s="219"/>
      <c r="J173" s="219"/>
      <c r="K173" s="221"/>
      <c r="L173" s="221"/>
      <c r="M173" s="227" t="s">
        <v>69</v>
      </c>
      <c r="N173" s="219" t="s">
        <v>69</v>
      </c>
      <c r="O173" s="219"/>
      <c r="P173" s="219"/>
      <c r="Q173" s="219"/>
    </row>
    <row r="174" spans="1:17" s="273" customFormat="1" ht="34.5" hidden="1" customHeight="1" x14ac:dyDescent="0.25">
      <c r="A174" s="205" t="s">
        <v>226</v>
      </c>
      <c r="B174" s="219"/>
      <c r="C174" s="219"/>
      <c r="D174" s="219"/>
      <c r="E174" s="213" t="s">
        <v>219</v>
      </c>
      <c r="F174" s="215" t="s">
        <v>50</v>
      </c>
      <c r="G174" s="216">
        <v>1</v>
      </c>
      <c r="H174" s="216">
        <v>1</v>
      </c>
      <c r="I174" s="219"/>
      <c r="J174" s="219"/>
      <c r="K174" s="221"/>
      <c r="L174" s="221"/>
      <c r="M174" s="227" t="s">
        <v>69</v>
      </c>
      <c r="N174" s="219" t="s">
        <v>69</v>
      </c>
      <c r="O174" s="219"/>
      <c r="P174" s="219"/>
      <c r="Q174" s="219"/>
    </row>
    <row r="175" spans="1:17" s="273" customFormat="1" ht="103.5" customHeight="1" x14ac:dyDescent="0.25">
      <c r="A175" s="205" t="s">
        <v>235</v>
      </c>
      <c r="B175" s="285"/>
      <c r="C175" s="285"/>
      <c r="D175" s="285"/>
      <c r="E175" s="295" t="s">
        <v>234</v>
      </c>
      <c r="F175" s="215" t="s">
        <v>50</v>
      </c>
      <c r="G175" s="216"/>
      <c r="H175" s="216"/>
      <c r="I175" s="285"/>
      <c r="J175" s="285"/>
      <c r="K175" s="286">
        <v>1</v>
      </c>
      <c r="L175" s="286">
        <v>1</v>
      </c>
      <c r="M175" s="287">
        <f>L175-K175</f>
        <v>0</v>
      </c>
      <c r="N175" s="285"/>
      <c r="O175" s="285"/>
      <c r="P175" s="285"/>
      <c r="Q175" s="285"/>
    </row>
    <row r="176" spans="1:17" s="273" customFormat="1" ht="24.75" hidden="1" customHeight="1" x14ac:dyDescent="0.25">
      <c r="A176" s="425" t="s">
        <v>180</v>
      </c>
      <c r="B176" s="426"/>
      <c r="C176" s="426"/>
      <c r="D176" s="426"/>
      <c r="E176" s="426"/>
      <c r="F176" s="426"/>
      <c r="G176" s="426"/>
      <c r="H176" s="426"/>
      <c r="I176" s="426"/>
      <c r="J176" s="426"/>
      <c r="K176" s="426"/>
      <c r="L176" s="426"/>
      <c r="M176" s="426"/>
      <c r="N176" s="427"/>
      <c r="O176" s="219"/>
      <c r="P176" s="219"/>
      <c r="Q176" s="219"/>
    </row>
    <row r="177" spans="1:17" s="273" customFormat="1" ht="40.5" hidden="1" customHeight="1" x14ac:dyDescent="0.25">
      <c r="A177" s="205" t="s">
        <v>163</v>
      </c>
      <c r="B177" s="219"/>
      <c r="C177" s="219"/>
      <c r="D177" s="219"/>
      <c r="E177" s="215" t="s">
        <v>221</v>
      </c>
      <c r="F177" s="219" t="s">
        <v>50</v>
      </c>
      <c r="G177" s="219"/>
      <c r="H177" s="219"/>
      <c r="I177" s="219"/>
      <c r="J177" s="219"/>
      <c r="K177" s="221"/>
      <c r="L177" s="221"/>
      <c r="M177" s="227" t="s">
        <v>69</v>
      </c>
      <c r="N177" s="219" t="s">
        <v>69</v>
      </c>
      <c r="O177" s="219"/>
      <c r="P177" s="219"/>
      <c r="Q177" s="219"/>
    </row>
    <row r="178" spans="1:17" s="273" customFormat="1" ht="24.75" hidden="1" customHeight="1" x14ac:dyDescent="0.25">
      <c r="A178" s="425" t="s">
        <v>222</v>
      </c>
      <c r="B178" s="426"/>
      <c r="C178" s="426"/>
      <c r="D178" s="426"/>
      <c r="E178" s="426"/>
      <c r="F178" s="426"/>
      <c r="G178" s="426"/>
      <c r="H178" s="426"/>
      <c r="I178" s="426"/>
      <c r="J178" s="426"/>
      <c r="K178" s="426"/>
      <c r="L178" s="426"/>
      <c r="M178" s="426"/>
      <c r="N178" s="427"/>
      <c r="O178" s="219"/>
      <c r="P178" s="219"/>
      <c r="Q178" s="219"/>
    </row>
    <row r="179" spans="1:17" s="273" customFormat="1" ht="88.5" hidden="1" customHeight="1" x14ac:dyDescent="0.25">
      <c r="A179" s="205" t="s">
        <v>215</v>
      </c>
      <c r="B179" s="219"/>
      <c r="C179" s="219"/>
      <c r="D179" s="219"/>
      <c r="E179" s="215" t="s">
        <v>232</v>
      </c>
      <c r="F179" s="219" t="s">
        <v>50</v>
      </c>
      <c r="G179" s="219"/>
      <c r="H179" s="219"/>
      <c r="I179" s="219"/>
      <c r="J179" s="219"/>
      <c r="K179" s="221"/>
      <c r="L179" s="221"/>
      <c r="M179" s="227" t="s">
        <v>69</v>
      </c>
      <c r="N179" s="219" t="s">
        <v>69</v>
      </c>
      <c r="O179" s="219"/>
      <c r="P179" s="219"/>
      <c r="Q179" s="219"/>
    </row>
    <row r="180" spans="1:17" s="274" customFormat="1" ht="21" customHeight="1" x14ac:dyDescent="0.25">
      <c r="A180" s="333" t="s">
        <v>25</v>
      </c>
      <c r="B180" s="334"/>
      <c r="C180" s="334"/>
      <c r="D180" s="334"/>
      <c r="E180" s="334"/>
      <c r="F180" s="334"/>
      <c r="G180" s="334"/>
      <c r="H180" s="334"/>
      <c r="I180" s="334"/>
      <c r="J180" s="334"/>
      <c r="K180" s="334"/>
      <c r="L180" s="334"/>
      <c r="M180" s="334"/>
      <c r="N180" s="335"/>
      <c r="O180" s="326" t="s">
        <v>4</v>
      </c>
      <c r="P180" s="326" t="s">
        <v>4</v>
      </c>
      <c r="Q180" s="326" t="s">
        <v>4</v>
      </c>
    </row>
    <row r="181" spans="1:17" s="274" customFormat="1" ht="2.25" hidden="1" customHeight="1" x14ac:dyDescent="0.25">
      <c r="A181" s="336"/>
      <c r="B181" s="337"/>
      <c r="C181" s="337"/>
      <c r="D181" s="337"/>
      <c r="E181" s="337"/>
      <c r="F181" s="337"/>
      <c r="G181" s="337"/>
      <c r="H181" s="337"/>
      <c r="I181" s="337"/>
      <c r="J181" s="337"/>
      <c r="K181" s="337"/>
      <c r="L181" s="337"/>
      <c r="M181" s="337"/>
      <c r="N181" s="338"/>
      <c r="O181" s="328"/>
      <c r="P181" s="328"/>
      <c r="Q181" s="328"/>
    </row>
    <row r="182" spans="1:17" s="274" customFormat="1" ht="0.75" hidden="1" customHeight="1" x14ac:dyDescent="0.25">
      <c r="A182" s="336"/>
      <c r="B182" s="337"/>
      <c r="C182" s="337"/>
      <c r="D182" s="337"/>
      <c r="E182" s="337"/>
      <c r="F182" s="337"/>
      <c r="G182" s="337"/>
      <c r="H182" s="337"/>
      <c r="I182" s="337"/>
      <c r="J182" s="337"/>
      <c r="K182" s="337"/>
      <c r="L182" s="337"/>
      <c r="M182" s="337"/>
      <c r="N182" s="338"/>
      <c r="O182" s="328"/>
      <c r="P182" s="328"/>
      <c r="Q182" s="328"/>
    </row>
    <row r="183" spans="1:17" s="274" customFormat="1" ht="51" hidden="1" customHeight="1" x14ac:dyDescent="0.25">
      <c r="A183" s="336"/>
      <c r="B183" s="337"/>
      <c r="C183" s="337"/>
      <c r="D183" s="337"/>
      <c r="E183" s="337"/>
      <c r="F183" s="337"/>
      <c r="G183" s="337"/>
      <c r="H183" s="337"/>
      <c r="I183" s="337"/>
      <c r="J183" s="337"/>
      <c r="K183" s="337"/>
      <c r="L183" s="337"/>
      <c r="M183" s="337"/>
      <c r="N183" s="338"/>
      <c r="O183" s="328"/>
      <c r="P183" s="328"/>
      <c r="Q183" s="328"/>
    </row>
    <row r="184" spans="1:17" s="274" customFormat="1" ht="66.75" hidden="1" customHeight="1" x14ac:dyDescent="0.25">
      <c r="A184" s="336"/>
      <c r="B184" s="337"/>
      <c r="C184" s="337"/>
      <c r="D184" s="337"/>
      <c r="E184" s="337"/>
      <c r="F184" s="337"/>
      <c r="G184" s="337"/>
      <c r="H184" s="337"/>
      <c r="I184" s="337"/>
      <c r="J184" s="337"/>
      <c r="K184" s="337"/>
      <c r="L184" s="337"/>
      <c r="M184" s="337"/>
      <c r="N184" s="338"/>
      <c r="O184" s="328"/>
      <c r="P184" s="328"/>
      <c r="Q184" s="328"/>
    </row>
    <row r="185" spans="1:17" s="274" customFormat="1" ht="44.25" hidden="1" customHeight="1" x14ac:dyDescent="0.25">
      <c r="A185" s="339"/>
      <c r="B185" s="340"/>
      <c r="C185" s="340"/>
      <c r="D185" s="340"/>
      <c r="E185" s="340"/>
      <c r="F185" s="340"/>
      <c r="G185" s="340"/>
      <c r="H185" s="340"/>
      <c r="I185" s="340"/>
      <c r="J185" s="340"/>
      <c r="K185" s="340"/>
      <c r="L185" s="340"/>
      <c r="M185" s="340"/>
      <c r="N185" s="341"/>
      <c r="O185" s="328"/>
      <c r="P185" s="328"/>
      <c r="Q185" s="328"/>
    </row>
    <row r="186" spans="1:17" s="273" customFormat="1" ht="18.75" customHeight="1" x14ac:dyDescent="0.25">
      <c r="A186" s="320" t="s">
        <v>3</v>
      </c>
      <c r="B186" s="229">
        <f t="shared" ref="B186:D186" si="14">B187+B188+B189+B190+B191</f>
        <v>1951352.94</v>
      </c>
      <c r="C186" s="229">
        <f t="shared" si="14"/>
        <v>1849777.44</v>
      </c>
      <c r="D186" s="229">
        <f t="shared" si="14"/>
        <v>2004715.44</v>
      </c>
      <c r="E186" s="303" t="s">
        <v>131</v>
      </c>
      <c r="F186" s="308" t="s">
        <v>29</v>
      </c>
      <c r="G186" s="303" t="s">
        <v>32</v>
      </c>
      <c r="H186" s="303" t="s">
        <v>32</v>
      </c>
      <c r="I186" s="303" t="s">
        <v>32</v>
      </c>
      <c r="J186" s="303" t="s">
        <v>32</v>
      </c>
      <c r="K186" s="378">
        <v>90</v>
      </c>
      <c r="L186" s="378">
        <v>405</v>
      </c>
      <c r="M186" s="373">
        <f>L186-K186</f>
        <v>315</v>
      </c>
      <c r="N186" s="304" t="s">
        <v>69</v>
      </c>
      <c r="O186" s="303" t="s">
        <v>32</v>
      </c>
      <c r="P186" s="303" t="s">
        <v>32</v>
      </c>
      <c r="Q186" s="303" t="s">
        <v>32</v>
      </c>
    </row>
    <row r="187" spans="1:17" s="273" customFormat="1" x14ac:dyDescent="0.25">
      <c r="A187" s="321"/>
      <c r="B187" s="229">
        <v>1951352.94</v>
      </c>
      <c r="C187" s="229">
        <v>1849777.44</v>
      </c>
      <c r="D187" s="229">
        <v>2004715.44</v>
      </c>
      <c r="E187" s="308"/>
      <c r="F187" s="308"/>
      <c r="G187" s="303"/>
      <c r="H187" s="303"/>
      <c r="I187" s="303"/>
      <c r="J187" s="303"/>
      <c r="K187" s="378"/>
      <c r="L187" s="378"/>
      <c r="M187" s="374"/>
      <c r="N187" s="305"/>
      <c r="O187" s="303"/>
      <c r="P187" s="303"/>
      <c r="Q187" s="303"/>
    </row>
    <row r="188" spans="1:17" s="273" customFormat="1" ht="12.75" customHeight="1" x14ac:dyDescent="0.25">
      <c r="A188" s="321"/>
      <c r="B188" s="229"/>
      <c r="C188" s="229"/>
      <c r="D188" s="229"/>
      <c r="E188" s="308"/>
      <c r="F188" s="308"/>
      <c r="G188" s="303"/>
      <c r="H188" s="303"/>
      <c r="I188" s="303"/>
      <c r="J188" s="303"/>
      <c r="K188" s="378"/>
      <c r="L188" s="378"/>
      <c r="M188" s="374"/>
      <c r="N188" s="305"/>
      <c r="O188" s="303"/>
      <c r="P188" s="303"/>
      <c r="Q188" s="303"/>
    </row>
    <row r="189" spans="1:17" s="273" customFormat="1" ht="33.75" hidden="1" customHeight="1" thickBot="1" x14ac:dyDescent="0.3">
      <c r="A189" s="321"/>
      <c r="B189" s="229"/>
      <c r="C189" s="229"/>
      <c r="D189" s="229"/>
      <c r="E189" s="308"/>
      <c r="F189" s="308"/>
      <c r="G189" s="303"/>
      <c r="H189" s="303"/>
      <c r="I189" s="303"/>
      <c r="J189" s="303"/>
      <c r="K189" s="378"/>
      <c r="L189" s="378"/>
      <c r="M189" s="374"/>
      <c r="N189" s="305"/>
      <c r="O189" s="303"/>
      <c r="P189" s="303"/>
      <c r="Q189" s="303"/>
    </row>
    <row r="190" spans="1:17" s="273" customFormat="1" ht="54" hidden="1" customHeight="1" x14ac:dyDescent="0.25">
      <c r="A190" s="321"/>
      <c r="B190" s="229"/>
      <c r="C190" s="229"/>
      <c r="D190" s="229"/>
      <c r="E190" s="308"/>
      <c r="F190" s="308"/>
      <c r="G190" s="303"/>
      <c r="H190" s="303"/>
      <c r="I190" s="303"/>
      <c r="J190" s="303"/>
      <c r="K190" s="378"/>
      <c r="L190" s="378"/>
      <c r="M190" s="374"/>
      <c r="N190" s="305"/>
      <c r="O190" s="303"/>
      <c r="P190" s="303"/>
      <c r="Q190" s="303"/>
    </row>
    <row r="191" spans="1:17" s="273" customFormat="1" hidden="1" x14ac:dyDescent="0.25">
      <c r="A191" s="322"/>
      <c r="B191" s="229"/>
      <c r="C191" s="229"/>
      <c r="D191" s="229"/>
      <c r="E191" s="308"/>
      <c r="F191" s="308"/>
      <c r="G191" s="303"/>
      <c r="H191" s="303"/>
      <c r="I191" s="303"/>
      <c r="J191" s="303"/>
      <c r="K191" s="378"/>
      <c r="L191" s="378"/>
      <c r="M191" s="375"/>
      <c r="N191" s="324"/>
      <c r="O191" s="303"/>
      <c r="P191" s="303"/>
      <c r="Q191" s="303"/>
    </row>
    <row r="192" spans="1:17" s="273" customFormat="1" ht="46.5" customHeight="1" x14ac:dyDescent="0.25">
      <c r="A192" s="327" t="s">
        <v>6</v>
      </c>
      <c r="B192" s="229" t="e">
        <f>B193+#REF!+#REF!+#REF!+#REF!</f>
        <v>#REF!</v>
      </c>
      <c r="C192" s="229" t="e">
        <f>C193+#REF!+#REF!+#REF!+#REF!</f>
        <v>#REF!</v>
      </c>
      <c r="D192" s="229" t="e">
        <f>D193+#REF!+#REF!+#REF!+#REF!</f>
        <v>#REF!</v>
      </c>
      <c r="E192" s="219" t="s">
        <v>37</v>
      </c>
      <c r="F192" s="229" t="s">
        <v>29</v>
      </c>
      <c r="G192" s="303" t="s">
        <v>38</v>
      </c>
      <c r="H192" s="303" t="s">
        <v>38</v>
      </c>
      <c r="I192" s="303" t="s">
        <v>38</v>
      </c>
      <c r="J192" s="303" t="s">
        <v>38</v>
      </c>
      <c r="K192" s="227" t="s">
        <v>38</v>
      </c>
      <c r="L192" s="235">
        <v>0</v>
      </c>
      <c r="M192" s="227" t="s">
        <v>69</v>
      </c>
      <c r="N192" s="219" t="s">
        <v>69</v>
      </c>
      <c r="O192" s="303" t="s">
        <v>38</v>
      </c>
      <c r="P192" s="303" t="s">
        <v>38</v>
      </c>
      <c r="Q192" s="303" t="s">
        <v>38</v>
      </c>
    </row>
    <row r="193" spans="1:17" s="273" customFormat="1" ht="58.5" customHeight="1" x14ac:dyDescent="0.25">
      <c r="A193" s="327"/>
      <c r="B193" s="229">
        <v>21351827.239999998</v>
      </c>
      <c r="C193" s="229">
        <v>23196393.199999999</v>
      </c>
      <c r="D193" s="229">
        <v>23196393.199999999</v>
      </c>
      <c r="E193" s="219" t="s">
        <v>155</v>
      </c>
      <c r="F193" s="229" t="s">
        <v>29</v>
      </c>
      <c r="G193" s="308"/>
      <c r="H193" s="308"/>
      <c r="I193" s="308"/>
      <c r="J193" s="308"/>
      <c r="K193" s="230">
        <v>100</v>
      </c>
      <c r="L193" s="104">
        <v>100</v>
      </c>
      <c r="M193" s="227">
        <f>K193-L193</f>
        <v>0</v>
      </c>
      <c r="N193" s="219"/>
      <c r="O193" s="308"/>
      <c r="P193" s="308"/>
      <c r="Q193" s="308"/>
    </row>
    <row r="194" spans="1:17" ht="15" customHeight="1" x14ac:dyDescent="0.25">
      <c r="A194" s="275"/>
      <c r="B194" s="276" t="e">
        <f>#REF!-#REF!</f>
        <v>#REF!</v>
      </c>
      <c r="C194" s="277" t="e">
        <f>#REF!-#REF!</f>
        <v>#REF!</v>
      </c>
      <c r="D194" s="277" t="e">
        <f>#REF!-#REF!</f>
        <v>#REF!</v>
      </c>
      <c r="E194" s="278"/>
      <c r="F194" s="278"/>
      <c r="G194" s="278"/>
      <c r="H194" s="278"/>
      <c r="I194" s="278"/>
      <c r="J194" s="278"/>
      <c r="K194" s="279"/>
      <c r="L194" s="279"/>
      <c r="M194" s="279"/>
      <c r="N194" s="278"/>
      <c r="O194" s="278"/>
      <c r="P194" s="278"/>
    </row>
    <row r="195" spans="1:17" ht="15" customHeight="1" x14ac:dyDescent="0.25">
      <c r="A195" s="275"/>
      <c r="B195" s="278"/>
      <c r="C195" s="278"/>
      <c r="D195" s="280"/>
      <c r="E195" s="278"/>
      <c r="F195" s="278"/>
      <c r="G195" s="278"/>
      <c r="H195" s="278"/>
      <c r="I195" s="278"/>
      <c r="J195" s="278"/>
      <c r="K195" s="279"/>
      <c r="L195" s="279"/>
      <c r="M195" s="279"/>
      <c r="N195" s="278"/>
      <c r="O195" s="278"/>
      <c r="P195" s="278"/>
    </row>
    <row r="196" spans="1:17" ht="24.75" customHeight="1" x14ac:dyDescent="0.25">
      <c r="A196" s="275"/>
      <c r="B196" s="281"/>
      <c r="C196" s="278"/>
      <c r="D196" s="280"/>
      <c r="E196" s="278"/>
      <c r="F196" s="278"/>
      <c r="G196" s="278"/>
      <c r="H196" s="278"/>
      <c r="I196" s="278"/>
      <c r="J196" s="278"/>
      <c r="K196" s="279"/>
      <c r="L196" s="279"/>
      <c r="M196" s="279"/>
      <c r="N196" s="278"/>
      <c r="O196" s="278"/>
      <c r="P196" s="278"/>
    </row>
    <row r="197" spans="1:17" ht="15" customHeight="1" x14ac:dyDescent="0.25">
      <c r="A197" s="275"/>
      <c r="B197" s="278"/>
      <c r="C197" s="278"/>
      <c r="D197" s="280"/>
      <c r="E197" s="278"/>
      <c r="F197" s="278"/>
      <c r="G197" s="278"/>
      <c r="H197" s="278"/>
      <c r="I197" s="278"/>
      <c r="J197" s="278"/>
      <c r="K197" s="279"/>
      <c r="L197" s="279"/>
      <c r="M197" s="279"/>
      <c r="N197" s="278"/>
      <c r="O197" s="278"/>
      <c r="P197" s="278"/>
    </row>
    <row r="198" spans="1:17" x14ac:dyDescent="0.25">
      <c r="A198" s="275"/>
      <c r="B198" s="278">
        <v>7500</v>
      </c>
      <c r="C198" s="278">
        <v>0</v>
      </c>
      <c r="D198" s="280">
        <v>0</v>
      </c>
      <c r="E198" s="278"/>
      <c r="F198" s="278"/>
      <c r="G198" s="278"/>
      <c r="H198" s="278"/>
      <c r="I198" s="278"/>
      <c r="J198" s="278"/>
      <c r="K198" s="279"/>
      <c r="L198" s="279"/>
      <c r="M198" s="279"/>
      <c r="N198" s="278"/>
      <c r="O198" s="278"/>
      <c r="P198" s="278"/>
    </row>
    <row r="199" spans="1:17" x14ac:dyDescent="0.25">
      <c r="A199" s="275"/>
      <c r="B199" s="278"/>
      <c r="C199" s="278"/>
      <c r="D199" s="280"/>
      <c r="E199" s="278"/>
      <c r="F199" s="278"/>
      <c r="G199" s="278"/>
      <c r="H199" s="278"/>
      <c r="I199" s="278"/>
      <c r="J199" s="278"/>
      <c r="K199" s="279"/>
      <c r="L199" s="279"/>
      <c r="M199" s="279"/>
      <c r="N199" s="278"/>
      <c r="O199" s="278"/>
      <c r="P199" s="278"/>
    </row>
    <row r="200" spans="1:17" x14ac:dyDescent="0.25">
      <c r="A200" s="275"/>
      <c r="B200" s="278"/>
      <c r="C200" s="278"/>
      <c r="D200" s="280"/>
      <c r="E200" s="278"/>
      <c r="F200" s="278"/>
      <c r="G200" s="278"/>
      <c r="H200" s="278"/>
      <c r="I200" s="278"/>
      <c r="J200" s="278"/>
      <c r="K200" s="279"/>
      <c r="L200" s="279"/>
      <c r="M200" s="279"/>
      <c r="N200" s="278"/>
      <c r="O200" s="278"/>
      <c r="P200" s="278"/>
    </row>
    <row r="201" spans="1:17" x14ac:dyDescent="0.25">
      <c r="A201" s="275"/>
      <c r="B201" s="278"/>
      <c r="C201" s="278"/>
      <c r="D201" s="280"/>
      <c r="E201" s="278"/>
      <c r="F201" s="278"/>
      <c r="G201" s="278"/>
      <c r="H201" s="278"/>
      <c r="I201" s="278"/>
      <c r="J201" s="278"/>
      <c r="K201" s="279"/>
      <c r="L201" s="279"/>
      <c r="M201" s="279"/>
      <c r="N201" s="278"/>
      <c r="O201" s="278"/>
      <c r="P201" s="278"/>
    </row>
    <row r="202" spans="1:17" x14ac:dyDescent="0.25">
      <c r="A202" s="275"/>
      <c r="B202" s="278"/>
      <c r="C202" s="278"/>
      <c r="D202" s="280"/>
      <c r="E202" s="278"/>
      <c r="F202" s="278"/>
      <c r="G202" s="278"/>
      <c r="H202" s="278"/>
      <c r="I202" s="278"/>
      <c r="J202" s="278"/>
      <c r="K202" s="279"/>
      <c r="L202" s="279"/>
      <c r="M202" s="279"/>
      <c r="N202" s="278"/>
      <c r="O202" s="278"/>
      <c r="P202" s="278"/>
    </row>
    <row r="203" spans="1:17" x14ac:dyDescent="0.25">
      <c r="A203" s="275"/>
      <c r="B203" s="278"/>
      <c r="C203" s="278"/>
      <c r="D203" s="280"/>
      <c r="E203" s="278"/>
      <c r="F203" s="278"/>
      <c r="G203" s="278"/>
      <c r="H203" s="278"/>
      <c r="I203" s="278"/>
      <c r="J203" s="278"/>
      <c r="K203" s="279"/>
      <c r="L203" s="279"/>
      <c r="M203" s="279"/>
      <c r="N203" s="278"/>
      <c r="O203" s="278"/>
      <c r="P203" s="278"/>
    </row>
    <row r="204" spans="1:17" x14ac:dyDescent="0.25">
      <c r="A204" s="275"/>
      <c r="B204" s="278"/>
      <c r="C204" s="278"/>
      <c r="D204" s="280"/>
      <c r="E204" s="278"/>
      <c r="F204" s="278"/>
      <c r="G204" s="278"/>
      <c r="H204" s="278"/>
      <c r="I204" s="278"/>
      <c r="J204" s="278"/>
      <c r="K204" s="279"/>
      <c r="L204" s="279"/>
      <c r="M204" s="279"/>
      <c r="N204" s="278"/>
      <c r="O204" s="278"/>
      <c r="P204" s="278"/>
    </row>
    <row r="205" spans="1:17" x14ac:dyDescent="0.25">
      <c r="A205" s="275"/>
      <c r="B205" s="277"/>
      <c r="C205" s="277"/>
      <c r="D205" s="282"/>
      <c r="E205" s="278"/>
      <c r="F205" s="278"/>
      <c r="G205" s="278"/>
      <c r="H205" s="278"/>
      <c r="I205" s="278"/>
      <c r="J205" s="278"/>
      <c r="K205" s="279"/>
      <c r="L205" s="279"/>
      <c r="M205" s="279"/>
      <c r="N205" s="278"/>
      <c r="O205" s="278"/>
      <c r="P205" s="278"/>
    </row>
    <row r="206" spans="1:17" x14ac:dyDescent="0.25">
      <c r="A206" s="275"/>
      <c r="B206" s="277"/>
      <c r="C206" s="278"/>
      <c r="D206" s="280"/>
      <c r="E206" s="278"/>
      <c r="F206" s="278"/>
      <c r="G206" s="278"/>
      <c r="H206" s="278"/>
      <c r="I206" s="278"/>
      <c r="J206" s="278"/>
      <c r="K206" s="279"/>
      <c r="L206" s="279"/>
      <c r="M206" s="279"/>
      <c r="N206" s="278"/>
      <c r="O206" s="278"/>
      <c r="P206" s="278"/>
    </row>
    <row r="207" spans="1:17" x14ac:dyDescent="0.25">
      <c r="A207" s="275"/>
      <c r="B207" s="277"/>
      <c r="C207" s="278"/>
      <c r="D207" s="280"/>
      <c r="E207" s="278"/>
      <c r="F207" s="278"/>
      <c r="G207" s="278"/>
      <c r="H207" s="278"/>
      <c r="I207" s="278"/>
      <c r="J207" s="278"/>
      <c r="K207" s="279"/>
      <c r="L207" s="279"/>
      <c r="M207" s="279"/>
      <c r="N207" s="278"/>
      <c r="O207" s="278"/>
      <c r="P207" s="278"/>
    </row>
    <row r="208" spans="1:17" x14ac:dyDescent="0.25">
      <c r="A208" s="275"/>
      <c r="B208" s="277"/>
      <c r="C208" s="278"/>
      <c r="D208" s="280"/>
      <c r="E208" s="278"/>
      <c r="F208" s="278"/>
      <c r="G208" s="278"/>
      <c r="H208" s="278"/>
      <c r="I208" s="278"/>
      <c r="J208" s="278"/>
      <c r="K208" s="279"/>
      <c r="L208" s="279"/>
      <c r="M208" s="279"/>
      <c r="N208" s="278"/>
      <c r="O208" s="278"/>
      <c r="P208" s="278"/>
    </row>
    <row r="209" spans="1:16" x14ac:dyDescent="0.25">
      <c r="A209" s="275"/>
      <c r="B209" s="278"/>
      <c r="C209" s="278"/>
      <c r="D209" s="280"/>
      <c r="E209" s="278"/>
      <c r="F209" s="278"/>
      <c r="G209" s="278"/>
      <c r="H209" s="278"/>
      <c r="I209" s="278"/>
      <c r="J209" s="278"/>
      <c r="K209" s="279"/>
      <c r="L209" s="279"/>
      <c r="M209" s="279"/>
      <c r="N209" s="278"/>
      <c r="O209" s="278"/>
      <c r="P209" s="278"/>
    </row>
    <row r="210" spans="1:16" x14ac:dyDescent="0.25">
      <c r="A210" s="275"/>
      <c r="B210" s="278"/>
      <c r="C210" s="278"/>
      <c r="D210" s="280"/>
      <c r="E210" s="278"/>
      <c r="F210" s="278"/>
      <c r="G210" s="278"/>
      <c r="H210" s="278"/>
      <c r="I210" s="278"/>
      <c r="J210" s="278"/>
      <c r="K210" s="279"/>
      <c r="L210" s="279"/>
      <c r="M210" s="279"/>
      <c r="N210" s="278"/>
      <c r="O210" s="278"/>
      <c r="P210" s="278"/>
    </row>
    <row r="211" spans="1:16" x14ac:dyDescent="0.25">
      <c r="A211" s="275"/>
      <c r="B211" s="278"/>
      <c r="C211" s="278"/>
      <c r="D211" s="280"/>
      <c r="E211" s="278"/>
      <c r="F211" s="278"/>
      <c r="G211" s="278"/>
      <c r="H211" s="278"/>
      <c r="I211" s="278"/>
      <c r="J211" s="278"/>
      <c r="K211" s="279"/>
      <c r="L211" s="279"/>
      <c r="M211" s="279"/>
      <c r="N211" s="278"/>
      <c r="O211" s="278"/>
      <c r="P211" s="278"/>
    </row>
    <row r="212" spans="1:16" x14ac:dyDescent="0.25">
      <c r="A212" s="275"/>
      <c r="B212" s="278"/>
      <c r="C212" s="278"/>
      <c r="D212" s="280"/>
      <c r="E212" s="278"/>
      <c r="F212" s="278"/>
      <c r="G212" s="278"/>
      <c r="H212" s="278"/>
      <c r="I212" s="278"/>
      <c r="J212" s="278"/>
      <c r="K212" s="279"/>
      <c r="L212" s="279"/>
      <c r="M212" s="279"/>
      <c r="N212" s="278"/>
      <c r="O212" s="278"/>
      <c r="P212" s="278"/>
    </row>
    <row r="213" spans="1:16" x14ac:dyDescent="0.25">
      <c r="A213" s="275"/>
      <c r="B213" s="278"/>
      <c r="C213" s="278"/>
      <c r="D213" s="280"/>
      <c r="E213" s="278"/>
      <c r="F213" s="278"/>
      <c r="G213" s="278"/>
      <c r="H213" s="278"/>
      <c r="I213" s="278"/>
      <c r="J213" s="278"/>
      <c r="K213" s="279"/>
      <c r="L213" s="279"/>
      <c r="M213" s="279"/>
      <c r="N213" s="278"/>
      <c r="O213" s="278"/>
      <c r="P213" s="278"/>
    </row>
    <row r="214" spans="1:16" x14ac:dyDescent="0.25">
      <c r="A214" s="275"/>
      <c r="B214" s="278"/>
      <c r="C214" s="278"/>
      <c r="D214" s="280"/>
      <c r="E214" s="278"/>
      <c r="F214" s="278"/>
      <c r="G214" s="278"/>
      <c r="H214" s="278"/>
      <c r="I214" s="278"/>
      <c r="J214" s="278"/>
      <c r="K214" s="279"/>
      <c r="L214" s="279"/>
      <c r="M214" s="279"/>
      <c r="N214" s="278"/>
      <c r="O214" s="278"/>
      <c r="P214" s="278"/>
    </row>
    <row r="215" spans="1:16" x14ac:dyDescent="0.25">
      <c r="A215" s="275"/>
      <c r="B215" s="278"/>
      <c r="C215" s="278"/>
      <c r="D215" s="280"/>
      <c r="E215" s="278"/>
      <c r="F215" s="278"/>
      <c r="G215" s="278"/>
      <c r="H215" s="278"/>
      <c r="I215" s="278"/>
      <c r="J215" s="278"/>
      <c r="K215" s="279"/>
      <c r="L215" s="279"/>
      <c r="M215" s="279"/>
      <c r="N215" s="278"/>
      <c r="O215" s="278"/>
      <c r="P215" s="278"/>
    </row>
    <row r="216" spans="1:16" x14ac:dyDescent="0.25">
      <c r="A216" s="275"/>
      <c r="B216" s="278"/>
      <c r="C216" s="278"/>
      <c r="D216" s="280"/>
      <c r="E216" s="278"/>
      <c r="F216" s="278"/>
      <c r="G216" s="278"/>
      <c r="H216" s="278"/>
      <c r="I216" s="278"/>
      <c r="J216" s="278"/>
      <c r="K216" s="279"/>
      <c r="L216" s="279"/>
      <c r="M216" s="279"/>
      <c r="N216" s="278"/>
      <c r="O216" s="278"/>
      <c r="P216" s="278"/>
    </row>
    <row r="217" spans="1:16" x14ac:dyDescent="0.25">
      <c r="D217" s="245"/>
    </row>
    <row r="218" spans="1:16" x14ac:dyDescent="0.25">
      <c r="D218" s="245"/>
    </row>
    <row r="219" spans="1:16" x14ac:dyDescent="0.25">
      <c r="D219" s="245"/>
    </row>
    <row r="220" spans="1:16" x14ac:dyDescent="0.25">
      <c r="D220" s="245"/>
    </row>
    <row r="221" spans="1:16" x14ac:dyDescent="0.25">
      <c r="D221" s="245"/>
    </row>
    <row r="222" spans="1:16" x14ac:dyDescent="0.25">
      <c r="D222" s="245"/>
    </row>
    <row r="223" spans="1:16" x14ac:dyDescent="0.25">
      <c r="D223" s="245"/>
    </row>
    <row r="224" spans="1:16" x14ac:dyDescent="0.25">
      <c r="D224" s="245"/>
    </row>
    <row r="225" spans="4:4" x14ac:dyDescent="0.25">
      <c r="D225" s="245"/>
    </row>
    <row r="226" spans="4:4" x14ac:dyDescent="0.25">
      <c r="D226" s="245"/>
    </row>
    <row r="227" spans="4:4" x14ac:dyDescent="0.25">
      <c r="D227" s="245"/>
    </row>
    <row r="228" spans="4:4" x14ac:dyDescent="0.25">
      <c r="D228" s="245"/>
    </row>
    <row r="229" spans="4:4" x14ac:dyDescent="0.25">
      <c r="D229" s="245"/>
    </row>
    <row r="230" spans="4:4" x14ac:dyDescent="0.25">
      <c r="D230" s="245"/>
    </row>
    <row r="231" spans="4:4" x14ac:dyDescent="0.25">
      <c r="D231" s="245"/>
    </row>
    <row r="232" spans="4:4" x14ac:dyDescent="0.25">
      <c r="D232" s="245"/>
    </row>
    <row r="233" spans="4:4" x14ac:dyDescent="0.25">
      <c r="D233" s="245"/>
    </row>
    <row r="234" spans="4:4" x14ac:dyDescent="0.25">
      <c r="D234" s="245"/>
    </row>
    <row r="235" spans="4:4" x14ac:dyDescent="0.25">
      <c r="D235" s="245"/>
    </row>
    <row r="236" spans="4:4" x14ac:dyDescent="0.25">
      <c r="D236" s="245"/>
    </row>
    <row r="237" spans="4:4" x14ac:dyDescent="0.25">
      <c r="D237" s="245"/>
    </row>
    <row r="238" spans="4:4" x14ac:dyDescent="0.25">
      <c r="D238" s="245"/>
    </row>
    <row r="239" spans="4:4" x14ac:dyDescent="0.25">
      <c r="D239" s="245"/>
    </row>
    <row r="240" spans="4:4" x14ac:dyDescent="0.25">
      <c r="D240" s="245"/>
    </row>
    <row r="241" spans="4:4" x14ac:dyDescent="0.25">
      <c r="D241" s="245"/>
    </row>
    <row r="242" spans="4:4" x14ac:dyDescent="0.25">
      <c r="D242" s="245"/>
    </row>
    <row r="243" spans="4:4" x14ac:dyDescent="0.25">
      <c r="D243" s="245"/>
    </row>
    <row r="244" spans="4:4" x14ac:dyDescent="0.25">
      <c r="D244" s="245"/>
    </row>
    <row r="245" spans="4:4" x14ac:dyDescent="0.25">
      <c r="D245" s="245"/>
    </row>
    <row r="246" spans="4:4" x14ac:dyDescent="0.25">
      <c r="D246" s="245"/>
    </row>
    <row r="247" spans="4:4" x14ac:dyDescent="0.25">
      <c r="D247" s="245"/>
    </row>
    <row r="248" spans="4:4" x14ac:dyDescent="0.25">
      <c r="D248" s="245"/>
    </row>
    <row r="249" spans="4:4" x14ac:dyDescent="0.25">
      <c r="D249" s="245"/>
    </row>
    <row r="250" spans="4:4" x14ac:dyDescent="0.25">
      <c r="D250" s="245"/>
    </row>
    <row r="251" spans="4:4" x14ac:dyDescent="0.25">
      <c r="D251" s="245"/>
    </row>
    <row r="252" spans="4:4" x14ac:dyDescent="0.25">
      <c r="D252" s="245"/>
    </row>
    <row r="253" spans="4:4" x14ac:dyDescent="0.25">
      <c r="D253" s="245"/>
    </row>
    <row r="254" spans="4:4" x14ac:dyDescent="0.25">
      <c r="D254" s="245"/>
    </row>
    <row r="255" spans="4:4" x14ac:dyDescent="0.25">
      <c r="D255" s="245"/>
    </row>
    <row r="256" spans="4:4" x14ac:dyDescent="0.25">
      <c r="D256" s="245"/>
    </row>
    <row r="257" spans="4:4" x14ac:dyDescent="0.25">
      <c r="D257" s="245"/>
    </row>
    <row r="258" spans="4:4" x14ac:dyDescent="0.25">
      <c r="D258" s="245"/>
    </row>
    <row r="259" spans="4:4" x14ac:dyDescent="0.25">
      <c r="D259" s="245"/>
    </row>
    <row r="260" spans="4:4" x14ac:dyDescent="0.25">
      <c r="D260" s="245"/>
    </row>
    <row r="261" spans="4:4" x14ac:dyDescent="0.25">
      <c r="D261" s="245"/>
    </row>
    <row r="262" spans="4:4" x14ac:dyDescent="0.25">
      <c r="D262" s="245"/>
    </row>
    <row r="263" spans="4:4" x14ac:dyDescent="0.25">
      <c r="D263" s="245"/>
    </row>
    <row r="264" spans="4:4" x14ac:dyDescent="0.25">
      <c r="D264" s="245"/>
    </row>
    <row r="265" spans="4:4" x14ac:dyDescent="0.25">
      <c r="D265" s="245"/>
    </row>
    <row r="266" spans="4:4" x14ac:dyDescent="0.25">
      <c r="D266" s="245"/>
    </row>
    <row r="267" spans="4:4" x14ac:dyDescent="0.25">
      <c r="D267" s="245"/>
    </row>
    <row r="268" spans="4:4" x14ac:dyDescent="0.25">
      <c r="D268" s="245"/>
    </row>
    <row r="269" spans="4:4" x14ac:dyDescent="0.25">
      <c r="D269" s="245"/>
    </row>
    <row r="270" spans="4:4" x14ac:dyDescent="0.25">
      <c r="D270" s="245"/>
    </row>
    <row r="271" spans="4:4" x14ac:dyDescent="0.25">
      <c r="D271" s="245"/>
    </row>
    <row r="272" spans="4:4" x14ac:dyDescent="0.25">
      <c r="D272" s="245"/>
    </row>
    <row r="273" spans="4:4" x14ac:dyDescent="0.25">
      <c r="D273" s="245"/>
    </row>
    <row r="274" spans="4:4" x14ac:dyDescent="0.25">
      <c r="D274" s="245"/>
    </row>
    <row r="275" spans="4:4" x14ac:dyDescent="0.25">
      <c r="D275" s="245"/>
    </row>
    <row r="276" spans="4:4" x14ac:dyDescent="0.25">
      <c r="D276" s="245"/>
    </row>
    <row r="277" spans="4:4" x14ac:dyDescent="0.25">
      <c r="D277" s="245"/>
    </row>
    <row r="278" spans="4:4" x14ac:dyDescent="0.25">
      <c r="D278" s="245"/>
    </row>
    <row r="279" spans="4:4" x14ac:dyDescent="0.25">
      <c r="D279" s="245"/>
    </row>
    <row r="280" spans="4:4" x14ac:dyDescent="0.25">
      <c r="D280" s="245"/>
    </row>
    <row r="281" spans="4:4" x14ac:dyDescent="0.25">
      <c r="D281" s="245"/>
    </row>
    <row r="282" spans="4:4" x14ac:dyDescent="0.25">
      <c r="D282" s="245"/>
    </row>
    <row r="283" spans="4:4" x14ac:dyDescent="0.25">
      <c r="D283" s="245"/>
    </row>
    <row r="284" spans="4:4" x14ac:dyDescent="0.25">
      <c r="D284" s="245"/>
    </row>
    <row r="285" spans="4:4" x14ac:dyDescent="0.25">
      <c r="D285" s="245"/>
    </row>
    <row r="286" spans="4:4" x14ac:dyDescent="0.25">
      <c r="D286" s="245"/>
    </row>
    <row r="287" spans="4:4" x14ac:dyDescent="0.25">
      <c r="D287" s="245"/>
    </row>
    <row r="288" spans="4:4" x14ac:dyDescent="0.25">
      <c r="D288" s="245"/>
    </row>
    <row r="289" spans="4:4" x14ac:dyDescent="0.25">
      <c r="D289" s="245"/>
    </row>
    <row r="290" spans="4:4" x14ac:dyDescent="0.25">
      <c r="D290" s="245"/>
    </row>
    <row r="291" spans="4:4" x14ac:dyDescent="0.25">
      <c r="D291" s="245"/>
    </row>
    <row r="292" spans="4:4" x14ac:dyDescent="0.25">
      <c r="D292" s="245"/>
    </row>
    <row r="293" spans="4:4" x14ac:dyDescent="0.25">
      <c r="D293" s="245"/>
    </row>
    <row r="294" spans="4:4" x14ac:dyDescent="0.25">
      <c r="D294" s="245"/>
    </row>
    <row r="295" spans="4:4" x14ac:dyDescent="0.25">
      <c r="D295" s="245"/>
    </row>
    <row r="296" spans="4:4" x14ac:dyDescent="0.25">
      <c r="D296" s="245"/>
    </row>
    <row r="297" spans="4:4" x14ac:dyDescent="0.25">
      <c r="D297" s="245"/>
    </row>
    <row r="298" spans="4:4" x14ac:dyDescent="0.25">
      <c r="D298" s="245"/>
    </row>
    <row r="299" spans="4:4" x14ac:dyDescent="0.25">
      <c r="D299" s="245"/>
    </row>
    <row r="300" spans="4:4" x14ac:dyDescent="0.25">
      <c r="D300" s="245"/>
    </row>
    <row r="301" spans="4:4" x14ac:dyDescent="0.25">
      <c r="D301" s="245"/>
    </row>
    <row r="302" spans="4:4" x14ac:dyDescent="0.25">
      <c r="D302" s="245"/>
    </row>
    <row r="303" spans="4:4" x14ac:dyDescent="0.25">
      <c r="D303" s="245"/>
    </row>
    <row r="304" spans="4:4" x14ac:dyDescent="0.25">
      <c r="D304" s="245"/>
    </row>
    <row r="305" spans="4:4" x14ac:dyDescent="0.25">
      <c r="D305" s="245"/>
    </row>
    <row r="306" spans="4:4" x14ac:dyDescent="0.25">
      <c r="D306" s="245"/>
    </row>
    <row r="307" spans="4:4" x14ac:dyDescent="0.25">
      <c r="D307" s="245"/>
    </row>
    <row r="308" spans="4:4" x14ac:dyDescent="0.25">
      <c r="D308" s="245"/>
    </row>
    <row r="309" spans="4:4" x14ac:dyDescent="0.25">
      <c r="D309" s="245"/>
    </row>
    <row r="310" spans="4:4" x14ac:dyDescent="0.25">
      <c r="D310" s="245"/>
    </row>
    <row r="311" spans="4:4" x14ac:dyDescent="0.25">
      <c r="D311" s="245"/>
    </row>
    <row r="312" spans="4:4" x14ac:dyDescent="0.25">
      <c r="D312" s="245"/>
    </row>
    <row r="313" spans="4:4" x14ac:dyDescent="0.25">
      <c r="D313" s="245"/>
    </row>
    <row r="314" spans="4:4" x14ac:dyDescent="0.25">
      <c r="D314" s="245"/>
    </row>
    <row r="315" spans="4:4" x14ac:dyDescent="0.25">
      <c r="D315" s="245"/>
    </row>
    <row r="316" spans="4:4" x14ac:dyDescent="0.25">
      <c r="D316" s="245"/>
    </row>
    <row r="317" spans="4:4" x14ac:dyDescent="0.25">
      <c r="D317" s="245"/>
    </row>
    <row r="318" spans="4:4" x14ac:dyDescent="0.25">
      <c r="D318" s="245"/>
    </row>
    <row r="319" spans="4:4" x14ac:dyDescent="0.25">
      <c r="D319" s="245"/>
    </row>
    <row r="320" spans="4:4" x14ac:dyDescent="0.25">
      <c r="D320" s="245"/>
    </row>
    <row r="321" spans="4:4" x14ac:dyDescent="0.25">
      <c r="D321" s="245"/>
    </row>
    <row r="322" spans="4:4" x14ac:dyDescent="0.25">
      <c r="D322" s="245"/>
    </row>
    <row r="323" spans="4:4" x14ac:dyDescent="0.25">
      <c r="D323" s="245"/>
    </row>
    <row r="324" spans="4:4" x14ac:dyDescent="0.25">
      <c r="D324" s="245"/>
    </row>
    <row r="325" spans="4:4" x14ac:dyDescent="0.25">
      <c r="D325" s="245"/>
    </row>
    <row r="326" spans="4:4" x14ac:dyDescent="0.25">
      <c r="D326" s="245"/>
    </row>
    <row r="327" spans="4:4" x14ac:dyDescent="0.25">
      <c r="D327" s="245"/>
    </row>
    <row r="328" spans="4:4" x14ac:dyDescent="0.25">
      <c r="D328" s="245"/>
    </row>
    <row r="329" spans="4:4" x14ac:dyDescent="0.25">
      <c r="D329" s="245"/>
    </row>
    <row r="330" spans="4:4" x14ac:dyDescent="0.25">
      <c r="D330" s="245"/>
    </row>
    <row r="331" spans="4:4" x14ac:dyDescent="0.25">
      <c r="D331" s="245"/>
    </row>
    <row r="332" spans="4:4" x14ac:dyDescent="0.25">
      <c r="D332" s="245"/>
    </row>
    <row r="333" spans="4:4" x14ac:dyDescent="0.25">
      <c r="D333" s="245"/>
    </row>
    <row r="334" spans="4:4" x14ac:dyDescent="0.25">
      <c r="D334" s="245"/>
    </row>
    <row r="335" spans="4:4" x14ac:dyDescent="0.25">
      <c r="D335" s="245"/>
    </row>
    <row r="336" spans="4:4" x14ac:dyDescent="0.25">
      <c r="D336" s="245"/>
    </row>
    <row r="337" spans="4:4" x14ac:dyDescent="0.25">
      <c r="D337" s="245"/>
    </row>
    <row r="338" spans="4:4" x14ac:dyDescent="0.25">
      <c r="D338" s="245"/>
    </row>
    <row r="339" spans="4:4" x14ac:dyDescent="0.25">
      <c r="D339" s="245"/>
    </row>
    <row r="340" spans="4:4" x14ac:dyDescent="0.25">
      <c r="D340" s="245"/>
    </row>
    <row r="341" spans="4:4" x14ac:dyDescent="0.25">
      <c r="D341" s="245"/>
    </row>
    <row r="342" spans="4:4" x14ac:dyDescent="0.25">
      <c r="D342" s="245"/>
    </row>
    <row r="343" spans="4:4" x14ac:dyDescent="0.25">
      <c r="D343" s="245"/>
    </row>
    <row r="344" spans="4:4" x14ac:dyDescent="0.25">
      <c r="D344" s="245"/>
    </row>
    <row r="345" spans="4:4" x14ac:dyDescent="0.25">
      <c r="D345" s="245"/>
    </row>
    <row r="346" spans="4:4" x14ac:dyDescent="0.25">
      <c r="D346" s="245"/>
    </row>
    <row r="347" spans="4:4" x14ac:dyDescent="0.25">
      <c r="D347" s="245"/>
    </row>
    <row r="348" spans="4:4" x14ac:dyDescent="0.25">
      <c r="D348" s="245"/>
    </row>
    <row r="349" spans="4:4" x14ac:dyDescent="0.25">
      <c r="D349" s="245"/>
    </row>
    <row r="350" spans="4:4" x14ac:dyDescent="0.25">
      <c r="D350" s="245"/>
    </row>
    <row r="351" spans="4:4" x14ac:dyDescent="0.25">
      <c r="D351" s="245"/>
    </row>
    <row r="352" spans="4:4" x14ac:dyDescent="0.25">
      <c r="D352" s="245"/>
    </row>
    <row r="353" spans="4:4" x14ac:dyDescent="0.25">
      <c r="D353" s="245"/>
    </row>
    <row r="354" spans="4:4" x14ac:dyDescent="0.25">
      <c r="D354" s="245"/>
    </row>
    <row r="355" spans="4:4" x14ac:dyDescent="0.25">
      <c r="D355" s="245"/>
    </row>
    <row r="356" spans="4:4" x14ac:dyDescent="0.25">
      <c r="D356" s="245"/>
    </row>
    <row r="357" spans="4:4" x14ac:dyDescent="0.25">
      <c r="D357" s="245"/>
    </row>
    <row r="358" spans="4:4" x14ac:dyDescent="0.25">
      <c r="D358" s="245"/>
    </row>
    <row r="359" spans="4:4" x14ac:dyDescent="0.25">
      <c r="D359" s="245"/>
    </row>
    <row r="360" spans="4:4" x14ac:dyDescent="0.25">
      <c r="D360" s="245"/>
    </row>
    <row r="361" spans="4:4" x14ac:dyDescent="0.25">
      <c r="D361" s="245"/>
    </row>
    <row r="362" spans="4:4" x14ac:dyDescent="0.25">
      <c r="D362" s="245"/>
    </row>
    <row r="363" spans="4:4" x14ac:dyDescent="0.25">
      <c r="D363" s="245"/>
    </row>
    <row r="364" spans="4:4" x14ac:dyDescent="0.25">
      <c r="D364" s="245"/>
    </row>
    <row r="365" spans="4:4" x14ac:dyDescent="0.25">
      <c r="D365" s="245"/>
    </row>
    <row r="366" spans="4:4" x14ac:dyDescent="0.25">
      <c r="D366" s="245"/>
    </row>
    <row r="367" spans="4:4" x14ac:dyDescent="0.25">
      <c r="D367" s="245"/>
    </row>
    <row r="368" spans="4:4" x14ac:dyDescent="0.25">
      <c r="D368" s="245"/>
    </row>
    <row r="369" spans="4:4" x14ac:dyDescent="0.25">
      <c r="D369" s="245"/>
    </row>
    <row r="370" spans="4:4" x14ac:dyDescent="0.25">
      <c r="D370" s="245"/>
    </row>
    <row r="371" spans="4:4" x14ac:dyDescent="0.25">
      <c r="D371" s="245"/>
    </row>
    <row r="372" spans="4:4" x14ac:dyDescent="0.25">
      <c r="D372" s="245"/>
    </row>
    <row r="373" spans="4:4" x14ac:dyDescent="0.25">
      <c r="D373" s="245"/>
    </row>
    <row r="374" spans="4:4" x14ac:dyDescent="0.25">
      <c r="D374" s="245"/>
    </row>
    <row r="375" spans="4:4" x14ac:dyDescent="0.25">
      <c r="D375" s="245"/>
    </row>
    <row r="376" spans="4:4" x14ac:dyDescent="0.25">
      <c r="D376" s="245"/>
    </row>
    <row r="377" spans="4:4" x14ac:dyDescent="0.25">
      <c r="D377" s="245"/>
    </row>
    <row r="378" spans="4:4" x14ac:dyDescent="0.25">
      <c r="D378" s="245"/>
    </row>
    <row r="379" spans="4:4" x14ac:dyDescent="0.25">
      <c r="D379" s="245"/>
    </row>
    <row r="380" spans="4:4" x14ac:dyDescent="0.25">
      <c r="D380" s="245"/>
    </row>
    <row r="381" spans="4:4" x14ac:dyDescent="0.25">
      <c r="D381" s="245"/>
    </row>
    <row r="382" spans="4:4" x14ac:dyDescent="0.25">
      <c r="D382" s="245"/>
    </row>
    <row r="383" spans="4:4" x14ac:dyDescent="0.25">
      <c r="D383" s="245"/>
    </row>
    <row r="384" spans="4:4" x14ac:dyDescent="0.25">
      <c r="D384" s="245"/>
    </row>
    <row r="385" spans="4:4" x14ac:dyDescent="0.25">
      <c r="D385" s="245"/>
    </row>
    <row r="386" spans="4:4" x14ac:dyDescent="0.25">
      <c r="D386" s="245"/>
    </row>
    <row r="387" spans="4:4" x14ac:dyDescent="0.25">
      <c r="D387" s="245"/>
    </row>
    <row r="388" spans="4:4" x14ac:dyDescent="0.25">
      <c r="D388" s="245"/>
    </row>
    <row r="389" spans="4:4" x14ac:dyDescent="0.25">
      <c r="D389" s="245"/>
    </row>
    <row r="390" spans="4:4" x14ac:dyDescent="0.25">
      <c r="D390" s="245"/>
    </row>
    <row r="391" spans="4:4" x14ac:dyDescent="0.25">
      <c r="D391" s="245"/>
    </row>
    <row r="392" spans="4:4" x14ac:dyDescent="0.25">
      <c r="D392" s="245"/>
    </row>
    <row r="393" spans="4:4" x14ac:dyDescent="0.25">
      <c r="D393" s="245"/>
    </row>
    <row r="394" spans="4:4" x14ac:dyDescent="0.25">
      <c r="D394" s="245"/>
    </row>
  </sheetData>
  <autoFilter ref="A16:T195">
    <filterColumn colId="0" showButton="0"/>
  </autoFilter>
  <mergeCells count="403">
    <mergeCell ref="A137:N137"/>
    <mergeCell ref="A172:N172"/>
    <mergeCell ref="A176:N176"/>
    <mergeCell ref="A178:N178"/>
    <mergeCell ref="I161:I166"/>
    <mergeCell ref="J161:J166"/>
    <mergeCell ref="P161:P166"/>
    <mergeCell ref="K167:K168"/>
    <mergeCell ref="L167:L168"/>
    <mergeCell ref="K151:K154"/>
    <mergeCell ref="L151:L154"/>
    <mergeCell ref="N151:N154"/>
    <mergeCell ref="M167:M168"/>
    <mergeCell ref="N167:N168"/>
    <mergeCell ref="O151:O154"/>
    <mergeCell ref="P151:P154"/>
    <mergeCell ref="K161:K162"/>
    <mergeCell ref="L161:L162"/>
    <mergeCell ref="M161:M162"/>
    <mergeCell ref="J167:J168"/>
    <mergeCell ref="I167:I168"/>
    <mergeCell ref="A170:A171"/>
    <mergeCell ref="H161:H166"/>
    <mergeCell ref="I151:I154"/>
    <mergeCell ref="N132:N136"/>
    <mergeCell ref="M132:M136"/>
    <mergeCell ref="P124:P127"/>
    <mergeCell ref="P109:P110"/>
    <mergeCell ref="O109:O110"/>
    <mergeCell ref="P64:P65"/>
    <mergeCell ref="P54:P59"/>
    <mergeCell ref="O66:O67"/>
    <mergeCell ref="L69:L70"/>
    <mergeCell ref="P101:P106"/>
    <mergeCell ref="M101:M106"/>
    <mergeCell ref="N101:N106"/>
    <mergeCell ref="L101:L106"/>
    <mergeCell ref="O74:O79"/>
    <mergeCell ref="J39:J44"/>
    <mergeCell ref="K13:K15"/>
    <mergeCell ref="E10:N10"/>
    <mergeCell ref="A20:Q20"/>
    <mergeCell ref="A21:Q21"/>
    <mergeCell ref="Q22:Q25"/>
    <mergeCell ref="Q26:Q31"/>
    <mergeCell ref="E26:E27"/>
    <mergeCell ref="E28:E31"/>
    <mergeCell ref="F26:F27"/>
    <mergeCell ref="F28:F31"/>
    <mergeCell ref="K28:K31"/>
    <mergeCell ref="L28:L31"/>
    <mergeCell ref="P26:P31"/>
    <mergeCell ref="F13:F15"/>
    <mergeCell ref="M26:M27"/>
    <mergeCell ref="N13:N15"/>
    <mergeCell ref="A22:N25"/>
    <mergeCell ref="J26:J31"/>
    <mergeCell ref="M28:M31"/>
    <mergeCell ref="N28:N31"/>
    <mergeCell ref="H26:H31"/>
    <mergeCell ref="G26:G31"/>
    <mergeCell ref="M34:M37"/>
    <mergeCell ref="L138:L143"/>
    <mergeCell ref="N138:N143"/>
    <mergeCell ref="I138:I150"/>
    <mergeCell ref="O167:O168"/>
    <mergeCell ref="F5:N5"/>
    <mergeCell ref="L39:L44"/>
    <mergeCell ref="N39:N44"/>
    <mergeCell ref="F48:F49"/>
    <mergeCell ref="K48:K49"/>
    <mergeCell ref="L48:L49"/>
    <mergeCell ref="K26:K27"/>
    <mergeCell ref="L26:L27"/>
    <mergeCell ref="N26:N27"/>
    <mergeCell ref="F32:F33"/>
    <mergeCell ref="K32:K33"/>
    <mergeCell ref="K34:K37"/>
    <mergeCell ref="L32:L33"/>
    <mergeCell ref="A6:P6"/>
    <mergeCell ref="A8:P8"/>
    <mergeCell ref="A17:Q17"/>
    <mergeCell ref="A18:Q18"/>
    <mergeCell ref="A7:P7"/>
    <mergeCell ref="P22:P25"/>
    <mergeCell ref="O22:O25"/>
    <mergeCell ref="L145:L150"/>
    <mergeCell ref="F124:F127"/>
    <mergeCell ref="G124:G127"/>
    <mergeCell ref="H124:H127"/>
    <mergeCell ref="A128:A131"/>
    <mergeCell ref="L117:L122"/>
    <mergeCell ref="P186:P191"/>
    <mergeCell ref="K186:K191"/>
    <mergeCell ref="G186:G191"/>
    <mergeCell ref="O186:O191"/>
    <mergeCell ref="E186:E191"/>
    <mergeCell ref="F186:F191"/>
    <mergeCell ref="H186:H191"/>
    <mergeCell ref="N124:N127"/>
    <mergeCell ref="L132:L136"/>
    <mergeCell ref="K132:K136"/>
    <mergeCell ref="M128:M131"/>
    <mergeCell ref="G132:G136"/>
    <mergeCell ref="E132:E136"/>
    <mergeCell ref="G138:G150"/>
    <mergeCell ref="N161:N162"/>
    <mergeCell ref="M151:M154"/>
    <mergeCell ref="H151:H154"/>
    <mergeCell ref="J138:J150"/>
    <mergeCell ref="A138:A143"/>
    <mergeCell ref="A151:A154"/>
    <mergeCell ref="E151:E154"/>
    <mergeCell ref="A155:N160"/>
    <mergeCell ref="A161:A166"/>
    <mergeCell ref="G161:G166"/>
    <mergeCell ref="E111:E116"/>
    <mergeCell ref="F111:F116"/>
    <mergeCell ref="K109:K110"/>
    <mergeCell ref="L111:L116"/>
    <mergeCell ref="H111:H116"/>
    <mergeCell ref="E117:E122"/>
    <mergeCell ref="I109:I110"/>
    <mergeCell ref="F145:F150"/>
    <mergeCell ref="F138:F143"/>
    <mergeCell ref="K138:K143"/>
    <mergeCell ref="E138:E143"/>
    <mergeCell ref="J132:J136"/>
    <mergeCell ref="F132:F136"/>
    <mergeCell ref="H132:H136"/>
    <mergeCell ref="I132:I136"/>
    <mergeCell ref="H138:H150"/>
    <mergeCell ref="K145:K150"/>
    <mergeCell ref="F117:F122"/>
    <mergeCell ref="A186:A191"/>
    <mergeCell ref="A192:A193"/>
    <mergeCell ref="A180:N185"/>
    <mergeCell ref="A167:A168"/>
    <mergeCell ref="E167:E168"/>
    <mergeCell ref="H167:H168"/>
    <mergeCell ref="G167:G168"/>
    <mergeCell ref="I186:I191"/>
    <mergeCell ref="L186:L191"/>
    <mergeCell ref="N186:N191"/>
    <mergeCell ref="F167:F168"/>
    <mergeCell ref="H192:H193"/>
    <mergeCell ref="M186:M191"/>
    <mergeCell ref="G192:G193"/>
    <mergeCell ref="J186:J191"/>
    <mergeCell ref="I192:I193"/>
    <mergeCell ref="J192:J193"/>
    <mergeCell ref="N145:N150"/>
    <mergeCell ref="F151:F154"/>
    <mergeCell ref="G151:G154"/>
    <mergeCell ref="E145:E150"/>
    <mergeCell ref="J151:J154"/>
    <mergeCell ref="M138:M143"/>
    <mergeCell ref="M145:M150"/>
    <mergeCell ref="A145:A150"/>
    <mergeCell ref="Q32:Q37"/>
    <mergeCell ref="A80:A84"/>
    <mergeCell ref="F69:F70"/>
    <mergeCell ref="E69:E70"/>
    <mergeCell ref="G68:G71"/>
    <mergeCell ref="I68:I71"/>
    <mergeCell ref="K69:K70"/>
    <mergeCell ref="G54:G59"/>
    <mergeCell ref="K54:K59"/>
    <mergeCell ref="A54:A59"/>
    <mergeCell ref="O32:O37"/>
    <mergeCell ref="P32:P37"/>
    <mergeCell ref="G32:G37"/>
    <mergeCell ref="H48:H53"/>
    <mergeCell ref="Q68:Q71"/>
    <mergeCell ref="O64:O65"/>
    <mergeCell ref="Q54:Q59"/>
    <mergeCell ref="A60:Q60"/>
    <mergeCell ref="J32:J37"/>
    <mergeCell ref="K39:K44"/>
    <mergeCell ref="I39:I44"/>
    <mergeCell ref="F34:F37"/>
    <mergeCell ref="A132:A136"/>
    <mergeCell ref="Q61:Q62"/>
    <mergeCell ref="I32:I37"/>
    <mergeCell ref="F50:F53"/>
    <mergeCell ref="A47:N47"/>
    <mergeCell ref="N32:N33"/>
    <mergeCell ref="N34:N37"/>
    <mergeCell ref="E39:E44"/>
    <mergeCell ref="K50:K53"/>
    <mergeCell ref="L50:L53"/>
    <mergeCell ref="N48:N49"/>
    <mergeCell ref="N50:N53"/>
    <mergeCell ref="E50:E53"/>
    <mergeCell ref="H32:H37"/>
    <mergeCell ref="H39:H44"/>
    <mergeCell ref="M32:M33"/>
    <mergeCell ref="A109:A110"/>
    <mergeCell ref="G111:G116"/>
    <mergeCell ref="J48:J53"/>
    <mergeCell ref="E48:E49"/>
    <mergeCell ref="E32:E33"/>
    <mergeCell ref="L13:L15"/>
    <mergeCell ref="M13:M15"/>
    <mergeCell ref="E13:E15"/>
    <mergeCell ref="A13:A15"/>
    <mergeCell ref="F39:F44"/>
    <mergeCell ref="A48:A53"/>
    <mergeCell ref="A39:A44"/>
    <mergeCell ref="L34:L37"/>
    <mergeCell ref="A32:A38"/>
    <mergeCell ref="G48:G53"/>
    <mergeCell ref="G39:G44"/>
    <mergeCell ref="M39:M44"/>
    <mergeCell ref="M48:M49"/>
    <mergeCell ref="M50:M53"/>
    <mergeCell ref="A19:Q19"/>
    <mergeCell ref="I26:I31"/>
    <mergeCell ref="A26:A31"/>
    <mergeCell ref="P39:P44"/>
    <mergeCell ref="O39:O44"/>
    <mergeCell ref="O26:O31"/>
    <mergeCell ref="P48:P53"/>
    <mergeCell ref="J68:J71"/>
    <mergeCell ref="J80:J84"/>
    <mergeCell ref="N69:N70"/>
    <mergeCell ref="H80:H84"/>
    <mergeCell ref="A74:N79"/>
    <mergeCell ref="L54:L59"/>
    <mergeCell ref="N54:N59"/>
    <mergeCell ref="A63:N63"/>
    <mergeCell ref="I64:I65"/>
    <mergeCell ref="J64:J65"/>
    <mergeCell ref="K66:K67"/>
    <mergeCell ref="I54:I59"/>
    <mergeCell ref="H54:H59"/>
    <mergeCell ref="H66:H67"/>
    <mergeCell ref="I66:I67"/>
    <mergeCell ref="A61:N62"/>
    <mergeCell ref="J54:J59"/>
    <mergeCell ref="F54:F59"/>
    <mergeCell ref="A64:A67"/>
    <mergeCell ref="M66:M67"/>
    <mergeCell ref="L66:L67"/>
    <mergeCell ref="M54:M59"/>
    <mergeCell ref="N66:N67"/>
    <mergeCell ref="E54:E59"/>
    <mergeCell ref="A124:A127"/>
    <mergeCell ref="G117:G122"/>
    <mergeCell ref="G101:G106"/>
    <mergeCell ref="G72:G73"/>
    <mergeCell ref="H72:H73"/>
    <mergeCell ref="I72:I73"/>
    <mergeCell ref="K72:K73"/>
    <mergeCell ref="A117:A122"/>
    <mergeCell ref="E124:E127"/>
    <mergeCell ref="E109:E110"/>
    <mergeCell ref="A111:A116"/>
    <mergeCell ref="A95:N100"/>
    <mergeCell ref="F85:F90"/>
    <mergeCell ref="I80:I84"/>
    <mergeCell ref="A107:A108"/>
    <mergeCell ref="M72:M73"/>
    <mergeCell ref="A68:A73"/>
    <mergeCell ref="E72:E73"/>
    <mergeCell ref="F72:F73"/>
    <mergeCell ref="J72:J73"/>
    <mergeCell ref="H68:H71"/>
    <mergeCell ref="K111:K116"/>
    <mergeCell ref="J111:J116"/>
    <mergeCell ref="M69:M70"/>
    <mergeCell ref="Q109:Q110"/>
    <mergeCell ref="Q111:Q116"/>
    <mergeCell ref="Q117:Q122"/>
    <mergeCell ref="M111:M116"/>
    <mergeCell ref="M117:M122"/>
    <mergeCell ref="N111:N116"/>
    <mergeCell ref="M109:M110"/>
    <mergeCell ref="Q128:Q131"/>
    <mergeCell ref="M124:M127"/>
    <mergeCell ref="O124:O127"/>
    <mergeCell ref="O128:O131"/>
    <mergeCell ref="E128:E131"/>
    <mergeCell ref="F128:F131"/>
    <mergeCell ref="G128:G131"/>
    <mergeCell ref="H128:H131"/>
    <mergeCell ref="I128:I131"/>
    <mergeCell ref="J128:J131"/>
    <mergeCell ref="G109:G110"/>
    <mergeCell ref="F109:F110"/>
    <mergeCell ref="L124:L127"/>
    <mergeCell ref="K128:K131"/>
    <mergeCell ref="L128:L131"/>
    <mergeCell ref="K117:K122"/>
    <mergeCell ref="I124:I127"/>
    <mergeCell ref="I111:I116"/>
    <mergeCell ref="E161:E162"/>
    <mergeCell ref="F161:F162"/>
    <mergeCell ref="P138:P150"/>
    <mergeCell ref="Q132:Q136"/>
    <mergeCell ref="J124:J127"/>
    <mergeCell ref="E163:E166"/>
    <mergeCell ref="Q124:Q127"/>
    <mergeCell ref="N117:N122"/>
    <mergeCell ref="O54:O59"/>
    <mergeCell ref="O111:O116"/>
    <mergeCell ref="P111:P116"/>
    <mergeCell ref="O117:O122"/>
    <mergeCell ref="P117:P122"/>
    <mergeCell ref="Q64:Q65"/>
    <mergeCell ref="P61:P62"/>
    <mergeCell ref="P66:P67"/>
    <mergeCell ref="K124:K127"/>
    <mergeCell ref="H117:H122"/>
    <mergeCell ref="P128:P131"/>
    <mergeCell ref="N109:N110"/>
    <mergeCell ref="H109:H110"/>
    <mergeCell ref="L109:L110"/>
    <mergeCell ref="N128:N131"/>
    <mergeCell ref="J109:J110"/>
    <mergeCell ref="Q192:Q193"/>
    <mergeCell ref="Q167:Q168"/>
    <mergeCell ref="Q138:Q150"/>
    <mergeCell ref="Q180:Q185"/>
    <mergeCell ref="P180:P185"/>
    <mergeCell ref="O180:O185"/>
    <mergeCell ref="O132:O136"/>
    <mergeCell ref="O138:O150"/>
    <mergeCell ref="O155:O160"/>
    <mergeCell ref="P155:P160"/>
    <mergeCell ref="Q186:Q191"/>
    <mergeCell ref="O161:O166"/>
    <mergeCell ref="O192:O193"/>
    <mergeCell ref="P192:P193"/>
    <mergeCell ref="Q161:Q166"/>
    <mergeCell ref="P167:P168"/>
    <mergeCell ref="Q151:Q154"/>
    <mergeCell ref="Q155:Q160"/>
    <mergeCell ref="P132:P136"/>
    <mergeCell ref="E66:E67"/>
    <mergeCell ref="G64:G65"/>
    <mergeCell ref="F66:F67"/>
    <mergeCell ref="J66:J67"/>
    <mergeCell ref="I48:I53"/>
    <mergeCell ref="Q101:Q106"/>
    <mergeCell ref="Q85:Q90"/>
    <mergeCell ref="A91:Q91"/>
    <mergeCell ref="A101:A106"/>
    <mergeCell ref="E101:E106"/>
    <mergeCell ref="J101:J106"/>
    <mergeCell ref="I101:I106"/>
    <mergeCell ref="A94:Q94"/>
    <mergeCell ref="F101:F106"/>
    <mergeCell ref="O95:O100"/>
    <mergeCell ref="A92:Q92"/>
    <mergeCell ref="A93:Q93"/>
    <mergeCell ref="Q95:Q100"/>
    <mergeCell ref="P95:P100"/>
    <mergeCell ref="O101:O106"/>
    <mergeCell ref="H101:H106"/>
    <mergeCell ref="N85:N90"/>
    <mergeCell ref="J85:J90"/>
    <mergeCell ref="H85:H90"/>
    <mergeCell ref="I85:I90"/>
    <mergeCell ref="L85:L90"/>
    <mergeCell ref="K85:K90"/>
    <mergeCell ref="Q74:Q79"/>
    <mergeCell ref="A85:A90"/>
    <mergeCell ref="E80:E81"/>
    <mergeCell ref="M85:M90"/>
    <mergeCell ref="E85:E90"/>
    <mergeCell ref="O80:O84"/>
    <mergeCell ref="G80:G84"/>
    <mergeCell ref="L80:L81"/>
    <mergeCell ref="N80:N81"/>
    <mergeCell ref="Q80:Q84"/>
    <mergeCell ref="G85:G90"/>
    <mergeCell ref="P85:P90"/>
    <mergeCell ref="O85:O90"/>
    <mergeCell ref="L9:M9"/>
    <mergeCell ref="P74:P79"/>
    <mergeCell ref="P80:P84"/>
    <mergeCell ref="F80:F81"/>
    <mergeCell ref="K80:K81"/>
    <mergeCell ref="M80:M81"/>
    <mergeCell ref="I117:I122"/>
    <mergeCell ref="J117:J122"/>
    <mergeCell ref="K101:K106"/>
    <mergeCell ref="O68:O71"/>
    <mergeCell ref="A45:Q45"/>
    <mergeCell ref="Q48:Q53"/>
    <mergeCell ref="G66:G67"/>
    <mergeCell ref="Q39:Q44"/>
    <mergeCell ref="H64:H65"/>
    <mergeCell ref="Q72:Q73"/>
    <mergeCell ref="N72:N73"/>
    <mergeCell ref="L72:L73"/>
    <mergeCell ref="O72:O73"/>
    <mergeCell ref="P72:P73"/>
    <mergeCell ref="Q66:Q67"/>
    <mergeCell ref="P68:P71"/>
    <mergeCell ref="O48:O53"/>
    <mergeCell ref="O61:O62"/>
  </mergeCells>
  <phoneticPr fontId="2" type="noConversion"/>
  <pageMargins left="0.7" right="0.7" top="0.75" bottom="0.75" header="0.3" footer="0.3"/>
  <pageSetup paperSize="9" scale="40" fitToWidth="0" fitToHeight="0" orientation="portrait" r:id="rId1"/>
  <headerFooter alignWithMargins="0"/>
  <rowBreaks count="1" manualBreakCount="1">
    <brk id="91" max="1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328"/>
  <sheetViews>
    <sheetView tabSelected="1" view="pageBreakPreview" topLeftCell="A65" zoomScale="75" zoomScaleNormal="75" zoomScaleSheetLayoutView="75" workbookViewId="0">
      <selection activeCell="S34" sqref="S34"/>
    </sheetView>
  </sheetViews>
  <sheetFormatPr defaultColWidth="9.140625" defaultRowHeight="15" x14ac:dyDescent="0.25"/>
  <cols>
    <col min="1" max="1" width="5.5703125" style="3" customWidth="1"/>
    <col min="2" max="2" width="28.28515625" style="3" customWidth="1"/>
    <col min="3" max="3" width="39.7109375" style="3" customWidth="1"/>
    <col min="4" max="4" width="12.5703125" style="3" customWidth="1"/>
    <col min="5" max="6" width="12" style="129" customWidth="1"/>
    <col min="7" max="7" width="9.5703125" style="142" customWidth="1"/>
    <col min="8" max="8" width="17.140625" style="3" customWidth="1"/>
    <col min="9" max="9" width="13.42578125" style="3" customWidth="1"/>
    <col min="10" max="10" width="15.85546875" style="3" customWidth="1"/>
    <col min="11" max="11" width="12.7109375" style="3" customWidth="1"/>
    <col min="12" max="12" width="8.140625" style="3" customWidth="1"/>
    <col min="13" max="13" width="8" style="3" customWidth="1"/>
    <col min="14" max="14" width="15.85546875" style="3" customWidth="1"/>
    <col min="15" max="15" width="2.7109375" style="3" hidden="1" customWidth="1"/>
    <col min="16" max="16384" width="9.140625" style="3"/>
  </cols>
  <sheetData>
    <row r="1" spans="1:27" ht="30" customHeight="1" x14ac:dyDescent="0.25">
      <c r="E1" s="3"/>
      <c r="F1" s="3"/>
      <c r="G1" s="44"/>
      <c r="H1" s="541" t="s">
        <v>243</v>
      </c>
      <c r="I1" s="542"/>
      <c r="J1" s="542"/>
      <c r="K1" s="542"/>
      <c r="L1" s="542"/>
      <c r="M1" s="542"/>
      <c r="N1" s="542"/>
      <c r="O1" s="542"/>
    </row>
    <row r="2" spans="1:27" ht="56.25" customHeight="1" x14ac:dyDescent="0.25">
      <c r="A2" s="31"/>
      <c r="D2" s="8"/>
      <c r="E2" s="8"/>
      <c r="F2" s="8"/>
      <c r="G2" s="207"/>
      <c r="H2" s="542"/>
      <c r="I2" s="542"/>
      <c r="J2" s="542"/>
      <c r="K2" s="542"/>
      <c r="L2" s="542"/>
      <c r="M2" s="542"/>
      <c r="N2" s="542"/>
      <c r="O2" s="542"/>
      <c r="P2" s="32"/>
      <c r="Q2" s="32"/>
    </row>
    <row r="3" spans="1:27" ht="18" customHeight="1" x14ac:dyDescent="0.25">
      <c r="A3" s="31"/>
      <c r="C3" s="11"/>
      <c r="D3" s="7"/>
      <c r="E3" s="7"/>
      <c r="F3" s="7"/>
      <c r="G3" s="198"/>
      <c r="H3" s="7"/>
      <c r="I3" s="7"/>
      <c r="J3" s="647"/>
      <c r="K3" s="647"/>
      <c r="L3" s="647"/>
      <c r="M3" s="647"/>
      <c r="N3" s="647"/>
      <c r="O3" s="647"/>
      <c r="P3" s="32"/>
      <c r="Q3" s="32"/>
      <c r="Z3" s="33"/>
      <c r="AA3" s="33"/>
    </row>
    <row r="4" spans="1:27" x14ac:dyDescent="0.25">
      <c r="A4" s="648" t="s">
        <v>87</v>
      </c>
      <c r="B4" s="648"/>
      <c r="C4" s="648"/>
      <c r="D4" s="648"/>
      <c r="E4" s="648"/>
      <c r="F4" s="648"/>
      <c r="G4" s="648"/>
      <c r="H4" s="648"/>
      <c r="I4" s="648"/>
      <c r="J4" s="648"/>
      <c r="K4" s="648"/>
      <c r="L4" s="648"/>
      <c r="M4" s="648"/>
      <c r="N4" s="648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</row>
    <row r="5" spans="1:27" ht="15" customHeight="1" x14ac:dyDescent="0.25">
      <c r="A5" s="648" t="s">
        <v>88</v>
      </c>
      <c r="B5" s="648"/>
      <c r="C5" s="648"/>
      <c r="D5" s="648"/>
      <c r="E5" s="648"/>
      <c r="F5" s="648"/>
      <c r="G5" s="648"/>
      <c r="H5" s="648"/>
      <c r="I5" s="648"/>
      <c r="J5" s="648"/>
      <c r="K5" s="648"/>
      <c r="L5" s="648"/>
      <c r="M5" s="648"/>
      <c r="N5" s="648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</row>
    <row r="6" spans="1:27" ht="15" customHeight="1" x14ac:dyDescent="0.25">
      <c r="A6" s="649" t="s">
        <v>200</v>
      </c>
      <c r="B6" s="649"/>
      <c r="C6" s="649"/>
      <c r="D6" s="649"/>
      <c r="E6" s="649"/>
      <c r="F6" s="649"/>
      <c r="G6" s="649"/>
      <c r="H6" s="649"/>
      <c r="I6" s="649"/>
      <c r="J6" s="649"/>
      <c r="K6" s="649"/>
      <c r="L6" s="649"/>
      <c r="M6" s="649"/>
      <c r="N6" s="649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</row>
    <row r="7" spans="1:27" x14ac:dyDescent="0.25">
      <c r="A7" s="654" t="s">
        <v>89</v>
      </c>
      <c r="B7" s="654"/>
      <c r="C7" s="654"/>
      <c r="D7" s="654"/>
      <c r="E7" s="654"/>
      <c r="F7" s="654"/>
      <c r="G7" s="654"/>
      <c r="H7" s="654"/>
      <c r="I7" s="654"/>
      <c r="J7" s="654"/>
      <c r="K7" s="654"/>
      <c r="L7" s="654"/>
      <c r="M7" s="654"/>
      <c r="N7" s="654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7"/>
      <c r="AA7" s="37"/>
    </row>
    <row r="8" spans="1:27" x14ac:dyDescent="0.25">
      <c r="A8" s="654" t="s">
        <v>236</v>
      </c>
      <c r="B8" s="654"/>
      <c r="C8" s="654"/>
      <c r="D8" s="654"/>
      <c r="E8" s="654"/>
      <c r="F8" s="654"/>
      <c r="G8" s="654"/>
      <c r="H8" s="654"/>
      <c r="I8" s="654"/>
      <c r="J8" s="654"/>
      <c r="K8" s="654"/>
      <c r="L8" s="654"/>
      <c r="M8" s="654"/>
      <c r="N8" s="654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7"/>
      <c r="AA8" s="37"/>
    </row>
    <row r="9" spans="1:27" x14ac:dyDescent="0.25">
      <c r="A9" s="175"/>
      <c r="B9" s="175"/>
      <c r="C9" s="175"/>
      <c r="D9" s="175"/>
      <c r="E9" s="175"/>
      <c r="F9" s="175"/>
      <c r="G9" s="199"/>
      <c r="H9" s="175"/>
      <c r="I9" s="175"/>
      <c r="J9" s="175"/>
      <c r="K9" s="175"/>
      <c r="L9" s="175"/>
      <c r="M9" s="175"/>
      <c r="N9" s="175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7"/>
      <c r="AA9" s="37"/>
    </row>
    <row r="10" spans="1:27" x14ac:dyDescent="0.25">
      <c r="A10" s="655" t="s">
        <v>145</v>
      </c>
      <c r="B10" s="655"/>
      <c r="C10" s="655"/>
      <c r="D10" s="655"/>
      <c r="E10" s="655"/>
      <c r="F10" s="655"/>
      <c r="G10" s="655"/>
      <c r="H10" s="655"/>
      <c r="I10" s="655"/>
      <c r="J10" s="655"/>
      <c r="K10" s="655"/>
      <c r="L10" s="655"/>
      <c r="M10" s="655"/>
      <c r="N10" s="655"/>
    </row>
    <row r="11" spans="1:27" ht="15.75" thickBot="1" x14ac:dyDescent="0.3">
      <c r="A11" s="176"/>
      <c r="B11" s="176"/>
      <c r="C11" s="176"/>
      <c r="D11" s="176"/>
      <c r="E11" s="176"/>
      <c r="F11" s="176"/>
      <c r="G11" s="200"/>
      <c r="H11" s="176"/>
      <c r="I11" s="176"/>
      <c r="J11" s="176"/>
      <c r="K11" s="176"/>
      <c r="L11" s="176"/>
      <c r="M11" s="176"/>
      <c r="N11" s="176"/>
    </row>
    <row r="12" spans="1:27" ht="34.5" customHeight="1" thickBot="1" x14ac:dyDescent="0.3">
      <c r="A12" s="644" t="s">
        <v>0</v>
      </c>
      <c r="B12" s="562" t="s">
        <v>108</v>
      </c>
      <c r="C12" s="550" t="s">
        <v>91</v>
      </c>
      <c r="D12" s="551"/>
      <c r="E12" s="551"/>
      <c r="F12" s="552"/>
      <c r="G12" s="553" t="s">
        <v>92</v>
      </c>
      <c r="H12" s="556" t="s">
        <v>93</v>
      </c>
      <c r="I12" s="557"/>
      <c r="J12" s="557"/>
      <c r="K12" s="558"/>
      <c r="L12" s="562" t="s">
        <v>94</v>
      </c>
      <c r="M12" s="562" t="s">
        <v>95</v>
      </c>
      <c r="N12" s="180" t="s">
        <v>96</v>
      </c>
    </row>
    <row r="13" spans="1:27" ht="16.5" customHeight="1" thickBot="1" x14ac:dyDescent="0.3">
      <c r="A13" s="645"/>
      <c r="B13" s="563"/>
      <c r="C13" s="562" t="s">
        <v>144</v>
      </c>
      <c r="D13" s="638" t="s">
        <v>78</v>
      </c>
      <c r="E13" s="656" t="s">
        <v>90</v>
      </c>
      <c r="F13" s="657"/>
      <c r="G13" s="554"/>
      <c r="H13" s="559"/>
      <c r="I13" s="560"/>
      <c r="J13" s="560"/>
      <c r="K13" s="561"/>
      <c r="L13" s="563"/>
      <c r="M13" s="563"/>
      <c r="N13" s="563" t="s">
        <v>196</v>
      </c>
    </row>
    <row r="14" spans="1:27" ht="91.5" customHeight="1" x14ac:dyDescent="0.25">
      <c r="A14" s="645"/>
      <c r="B14" s="563"/>
      <c r="C14" s="563"/>
      <c r="D14" s="639"/>
      <c r="E14" s="562" t="s">
        <v>66</v>
      </c>
      <c r="F14" s="562" t="s">
        <v>67</v>
      </c>
      <c r="G14" s="554"/>
      <c r="H14" s="562" t="s">
        <v>66</v>
      </c>
      <c r="I14" s="638" t="s">
        <v>109</v>
      </c>
      <c r="J14" s="562" t="s">
        <v>67</v>
      </c>
      <c r="K14" s="638" t="s">
        <v>97</v>
      </c>
      <c r="L14" s="563"/>
      <c r="M14" s="563"/>
      <c r="N14" s="563"/>
    </row>
    <row r="15" spans="1:27" ht="3.75" hidden="1" customHeight="1" thickBot="1" x14ac:dyDescent="0.3">
      <c r="A15" s="646"/>
      <c r="B15" s="564"/>
      <c r="C15" s="564"/>
      <c r="D15" s="640"/>
      <c r="E15" s="564"/>
      <c r="F15" s="564"/>
      <c r="G15" s="555"/>
      <c r="H15" s="564"/>
      <c r="I15" s="640"/>
      <c r="J15" s="564"/>
      <c r="K15" s="640"/>
      <c r="L15" s="564"/>
      <c r="M15" s="564"/>
      <c r="N15" s="39"/>
    </row>
    <row r="16" spans="1:27" x14ac:dyDescent="0.25">
      <c r="A16" s="177">
        <v>1</v>
      </c>
      <c r="B16" s="12">
        <v>2</v>
      </c>
      <c r="C16" s="12">
        <v>3</v>
      </c>
      <c r="D16" s="12">
        <v>4</v>
      </c>
      <c r="E16" s="12">
        <v>5</v>
      </c>
      <c r="F16" s="12">
        <v>6</v>
      </c>
      <c r="G16" s="201">
        <v>7</v>
      </c>
      <c r="H16" s="12">
        <v>8</v>
      </c>
      <c r="I16" s="12">
        <v>9</v>
      </c>
      <c r="J16" s="85">
        <v>10</v>
      </c>
      <c r="K16" s="12">
        <v>11</v>
      </c>
      <c r="L16" s="12">
        <v>12</v>
      </c>
      <c r="M16" s="12">
        <v>13</v>
      </c>
      <c r="N16" s="12">
        <v>14</v>
      </c>
    </row>
    <row r="17" spans="1:17" x14ac:dyDescent="0.25">
      <c r="A17" s="511" t="s">
        <v>98</v>
      </c>
      <c r="B17" s="511"/>
      <c r="C17" s="511"/>
      <c r="D17" s="511"/>
      <c r="E17" s="511"/>
      <c r="F17" s="511"/>
      <c r="G17" s="511"/>
      <c r="H17" s="511"/>
      <c r="I17" s="511"/>
      <c r="J17" s="511"/>
      <c r="K17" s="511"/>
      <c r="L17" s="511"/>
      <c r="M17" s="511"/>
      <c r="N17" s="511"/>
    </row>
    <row r="18" spans="1:17" ht="27.75" customHeight="1" x14ac:dyDescent="0.25">
      <c r="A18" s="511" t="s">
        <v>111</v>
      </c>
      <c r="B18" s="511"/>
      <c r="C18" s="511"/>
      <c r="D18" s="511"/>
      <c r="E18" s="511"/>
      <c r="F18" s="511"/>
      <c r="G18" s="511"/>
      <c r="H18" s="511"/>
      <c r="I18" s="511"/>
      <c r="J18" s="511"/>
      <c r="K18" s="511"/>
      <c r="L18" s="511"/>
      <c r="M18" s="511"/>
      <c r="N18" s="511"/>
    </row>
    <row r="19" spans="1:17" ht="16.5" hidden="1" customHeight="1" x14ac:dyDescent="0.25">
      <c r="A19" s="643" t="s">
        <v>110</v>
      </c>
      <c r="B19" s="643"/>
      <c r="C19" s="643"/>
      <c r="D19" s="643"/>
      <c r="E19" s="643"/>
      <c r="F19" s="643"/>
      <c r="G19" s="643"/>
      <c r="H19" s="643"/>
      <c r="I19" s="643"/>
      <c r="J19" s="643"/>
      <c r="K19" s="643"/>
      <c r="L19" s="643"/>
      <c r="M19" s="643"/>
      <c r="N19" s="643"/>
    </row>
    <row r="20" spans="1:17" ht="15.75" hidden="1" customHeight="1" thickBot="1" x14ac:dyDescent="0.3">
      <c r="A20" s="667"/>
      <c r="B20" s="13" t="s">
        <v>99</v>
      </c>
      <c r="C20" s="13" t="s">
        <v>101</v>
      </c>
      <c r="D20" s="14"/>
      <c r="E20" s="143"/>
      <c r="F20" s="143"/>
      <c r="G20" s="144"/>
      <c r="H20" s="14"/>
      <c r="I20" s="14"/>
      <c r="J20" s="14"/>
      <c r="K20" s="14"/>
      <c r="L20" s="14"/>
      <c r="M20" s="14"/>
      <c r="N20" s="83" t="s">
        <v>4</v>
      </c>
    </row>
    <row r="21" spans="1:17" ht="15.75" hidden="1" customHeight="1" thickBot="1" x14ac:dyDescent="0.3">
      <c r="A21" s="668"/>
      <c r="B21" s="15"/>
      <c r="C21" s="14"/>
      <c r="D21" s="14"/>
      <c r="E21" s="143"/>
      <c r="F21" s="143"/>
      <c r="G21" s="144"/>
      <c r="H21" s="14"/>
      <c r="I21" s="14"/>
      <c r="J21" s="14"/>
      <c r="K21" s="14"/>
      <c r="L21" s="14"/>
      <c r="M21" s="14"/>
      <c r="N21" s="83" t="s">
        <v>4</v>
      </c>
    </row>
    <row r="22" spans="1:17" ht="15" hidden="1" customHeight="1" x14ac:dyDescent="0.25">
      <c r="A22" s="16"/>
    </row>
    <row r="23" spans="1:17" ht="15.75" hidden="1" customHeight="1" x14ac:dyDescent="0.25">
      <c r="A23" s="543" t="s">
        <v>100</v>
      </c>
      <c r="B23" s="543"/>
      <c r="C23" s="543"/>
      <c r="D23" s="543"/>
      <c r="E23" s="543"/>
      <c r="F23" s="543"/>
      <c r="G23" s="543"/>
      <c r="H23" s="543"/>
      <c r="I23" s="543"/>
      <c r="J23" s="543"/>
      <c r="K23" s="543"/>
      <c r="L23" s="543"/>
      <c r="M23" s="543"/>
      <c r="N23" s="543"/>
    </row>
    <row r="24" spans="1:17" ht="15" hidden="1" customHeight="1" x14ac:dyDescent="0.25">
      <c r="A24" s="79"/>
      <c r="B24" s="66" t="s">
        <v>99</v>
      </c>
      <c r="C24" s="624" t="s">
        <v>101</v>
      </c>
      <c r="D24" s="624"/>
      <c r="E24" s="642"/>
      <c r="F24" s="642"/>
      <c r="G24" s="145"/>
      <c r="H24" s="79"/>
      <c r="I24" s="79"/>
      <c r="J24" s="79"/>
      <c r="K24" s="464"/>
      <c r="L24" s="464"/>
      <c r="M24" s="67" t="s">
        <v>4</v>
      </c>
      <c r="N24" s="67" t="s">
        <v>4</v>
      </c>
    </row>
    <row r="25" spans="1:17" ht="15.75" hidden="1" customHeight="1" x14ac:dyDescent="0.25">
      <c r="A25" s="641" t="s">
        <v>102</v>
      </c>
      <c r="B25" s="641"/>
      <c r="C25" s="641"/>
      <c r="D25" s="641"/>
      <c r="E25" s="641"/>
      <c r="F25" s="641"/>
      <c r="G25" s="641"/>
      <c r="H25" s="641"/>
      <c r="I25" s="641"/>
      <c r="J25" s="641"/>
      <c r="K25" s="641"/>
      <c r="L25" s="641"/>
      <c r="M25" s="641"/>
      <c r="N25" s="641"/>
    </row>
    <row r="26" spans="1:17" x14ac:dyDescent="0.25">
      <c r="A26" s="540" t="s">
        <v>113</v>
      </c>
      <c r="B26" s="540"/>
      <c r="C26" s="540"/>
      <c r="D26" s="540"/>
      <c r="E26" s="540"/>
      <c r="F26" s="540"/>
      <c r="G26" s="540"/>
      <c r="H26" s="540"/>
      <c r="I26" s="540"/>
      <c r="J26" s="540"/>
      <c r="K26" s="540"/>
      <c r="L26" s="540"/>
      <c r="M26" s="540"/>
      <c r="N26" s="540"/>
    </row>
    <row r="27" spans="1:17" hidden="1" x14ac:dyDescent="0.25">
      <c r="A27" s="93"/>
      <c r="B27" s="93" t="s">
        <v>183</v>
      </c>
      <c r="C27" s="93" t="s">
        <v>184</v>
      </c>
      <c r="D27" s="93"/>
      <c r="E27" s="146"/>
      <c r="F27" s="146"/>
      <c r="G27" s="146"/>
      <c r="H27" s="93"/>
      <c r="I27" s="93"/>
      <c r="J27" s="93"/>
      <c r="K27" s="93"/>
      <c r="L27" s="93"/>
      <c r="M27" s="93"/>
      <c r="N27" s="93"/>
    </row>
    <row r="28" spans="1:17" ht="18" customHeight="1" x14ac:dyDescent="0.25">
      <c r="A28" s="619" t="s">
        <v>185</v>
      </c>
      <c r="B28" s="619"/>
      <c r="C28" s="619"/>
      <c r="D28" s="619"/>
      <c r="E28" s="619"/>
      <c r="F28" s="619"/>
      <c r="G28" s="619"/>
      <c r="H28" s="619"/>
      <c r="I28" s="619"/>
      <c r="J28" s="619"/>
      <c r="K28" s="619"/>
      <c r="L28" s="619"/>
      <c r="M28" s="619"/>
      <c r="N28" s="619"/>
    </row>
    <row r="29" spans="1:17" ht="29.25" customHeight="1" x14ac:dyDescent="0.25">
      <c r="A29" s="650" t="s">
        <v>2</v>
      </c>
      <c r="B29" s="543" t="s">
        <v>164</v>
      </c>
      <c r="C29" s="67" t="s">
        <v>26</v>
      </c>
      <c r="D29" s="67" t="s">
        <v>27</v>
      </c>
      <c r="E29" s="196">
        <v>5972.38</v>
      </c>
      <c r="F29" s="196">
        <v>6220.19</v>
      </c>
      <c r="G29" s="45">
        <f>F29/E29</f>
        <v>1.0414926712633823</v>
      </c>
      <c r="H29" s="431">
        <v>26912030.129999999</v>
      </c>
      <c r="I29" s="547">
        <v>401178</v>
      </c>
      <c r="J29" s="547">
        <v>26912030.129999999</v>
      </c>
      <c r="K29" s="547">
        <v>444072.08</v>
      </c>
      <c r="L29" s="496">
        <f>(J29-I29+K29)/(H29-I29)</f>
        <v>1.0167505773794983</v>
      </c>
      <c r="M29" s="496">
        <f>G29/L29</f>
        <v>1.0243344773382401</v>
      </c>
      <c r="N29" s="515">
        <v>100</v>
      </c>
    </row>
    <row r="30" spans="1:17" ht="114.75" customHeight="1" x14ac:dyDescent="0.25">
      <c r="A30" s="651"/>
      <c r="B30" s="543"/>
      <c r="C30" s="67" t="s">
        <v>147</v>
      </c>
      <c r="D30" s="67" t="s">
        <v>29</v>
      </c>
      <c r="E30" s="196">
        <v>80.62</v>
      </c>
      <c r="F30" s="196">
        <v>104.19</v>
      </c>
      <c r="G30" s="45">
        <f>F30/E30</f>
        <v>1.2923592160754154</v>
      </c>
      <c r="H30" s="432"/>
      <c r="I30" s="549"/>
      <c r="J30" s="549"/>
      <c r="K30" s="549"/>
      <c r="L30" s="497"/>
      <c r="M30" s="497"/>
      <c r="N30" s="517"/>
    </row>
    <row r="31" spans="1:17" ht="16.5" customHeight="1" x14ac:dyDescent="0.25">
      <c r="A31" s="565" t="s">
        <v>112</v>
      </c>
      <c r="B31" s="566"/>
      <c r="C31" s="567"/>
      <c r="D31" s="67" t="s">
        <v>4</v>
      </c>
      <c r="E31" s="185" t="s">
        <v>4</v>
      </c>
      <c r="F31" s="185" t="s">
        <v>4</v>
      </c>
      <c r="G31" s="45">
        <f>(G29+G30)/2</f>
        <v>1.1669259436693988</v>
      </c>
      <c r="H31" s="9">
        <f>H29</f>
        <v>26912030.129999999</v>
      </c>
      <c r="I31" s="9">
        <f t="shared" ref="I31" si="0">I29</f>
        <v>401178</v>
      </c>
      <c r="J31" s="9">
        <f t="shared" ref="J31:K31" si="1">J29</f>
        <v>26912030.129999999</v>
      </c>
      <c r="K31" s="9">
        <f t="shared" si="1"/>
        <v>444072.08</v>
      </c>
      <c r="L31" s="45">
        <f>(J31-I31+K31)/(H31-I31)</f>
        <v>1.0167505773794983</v>
      </c>
      <c r="M31" s="17">
        <f>G31/L31</f>
        <v>1.1477012844949173</v>
      </c>
      <c r="N31" s="91">
        <v>100</v>
      </c>
      <c r="P31" s="3" t="s">
        <v>197</v>
      </c>
      <c r="Q31" s="3" t="s">
        <v>198</v>
      </c>
    </row>
    <row r="32" spans="1:17" ht="42.75" customHeight="1" x14ac:dyDescent="0.25">
      <c r="A32" s="652" t="s">
        <v>5</v>
      </c>
      <c r="B32" s="494" t="s">
        <v>10</v>
      </c>
      <c r="C32" s="67" t="s">
        <v>165</v>
      </c>
      <c r="D32" s="67" t="s">
        <v>27</v>
      </c>
      <c r="E32" s="185">
        <v>250</v>
      </c>
      <c r="F32" s="185">
        <v>228.67</v>
      </c>
      <c r="G32" s="10">
        <f>F32/E32</f>
        <v>0.91467999999999994</v>
      </c>
      <c r="H32" s="547">
        <v>1062124.6299999999</v>
      </c>
      <c r="I32" s="431">
        <v>0</v>
      </c>
      <c r="J32" s="431">
        <v>1062124.6299999999</v>
      </c>
      <c r="K32" s="431">
        <v>0</v>
      </c>
      <c r="L32" s="496">
        <f>(J32-I32+K32)/(H32-I32)</f>
        <v>1</v>
      </c>
      <c r="M32" s="520">
        <f>G34/L32</f>
        <v>0.95500000000000007</v>
      </c>
      <c r="N32" s="511">
        <v>96</v>
      </c>
      <c r="P32" s="3">
        <f>G34/L32</f>
        <v>0.95500000000000007</v>
      </c>
      <c r="Q32" s="3" t="s">
        <v>245</v>
      </c>
    </row>
    <row r="33" spans="1:16" ht="69.75" customHeight="1" x14ac:dyDescent="0.25">
      <c r="A33" s="653"/>
      <c r="B33" s="495"/>
      <c r="C33" s="59" t="s">
        <v>217</v>
      </c>
      <c r="D33" s="67" t="s">
        <v>50</v>
      </c>
      <c r="E33" s="185">
        <v>1</v>
      </c>
      <c r="F33" s="185">
        <v>1</v>
      </c>
      <c r="G33" s="45">
        <f>F33/E33</f>
        <v>1</v>
      </c>
      <c r="H33" s="549"/>
      <c r="I33" s="432"/>
      <c r="J33" s="432"/>
      <c r="K33" s="432"/>
      <c r="L33" s="497"/>
      <c r="M33" s="522"/>
      <c r="N33" s="511"/>
    </row>
    <row r="34" spans="1:16" ht="15.75" customHeight="1" x14ac:dyDescent="0.25">
      <c r="A34" s="77"/>
      <c r="B34" s="76"/>
      <c r="C34" s="115" t="s">
        <v>112</v>
      </c>
      <c r="D34" s="81" t="s">
        <v>4</v>
      </c>
      <c r="E34" s="185" t="s">
        <v>4</v>
      </c>
      <c r="F34" s="185" t="s">
        <v>4</v>
      </c>
      <c r="G34" s="10">
        <f>(0.91+1)/2</f>
        <v>0.95500000000000007</v>
      </c>
      <c r="H34" s="9">
        <f t="shared" ref="H34:K34" si="2">H32</f>
        <v>1062124.6299999999</v>
      </c>
      <c r="I34" s="9">
        <f t="shared" ref="I34" si="3">I32</f>
        <v>0</v>
      </c>
      <c r="J34" s="9">
        <f t="shared" si="2"/>
        <v>1062124.6299999999</v>
      </c>
      <c r="K34" s="9">
        <f t="shared" si="2"/>
        <v>0</v>
      </c>
      <c r="L34" s="45">
        <f>L32</f>
        <v>1</v>
      </c>
      <c r="M34" s="10">
        <f>G34/L34</f>
        <v>0.95500000000000007</v>
      </c>
      <c r="N34" s="92">
        <v>96</v>
      </c>
    </row>
    <row r="35" spans="1:16" ht="50.25" hidden="1" customHeight="1" x14ac:dyDescent="0.25">
      <c r="A35" s="79" t="s">
        <v>59</v>
      </c>
      <c r="B35" s="67" t="s">
        <v>60</v>
      </c>
      <c r="C35" s="67" t="s">
        <v>146</v>
      </c>
      <c r="D35" s="67" t="s">
        <v>50</v>
      </c>
      <c r="E35" s="148"/>
      <c r="F35" s="148"/>
      <c r="G35" s="147">
        <v>1</v>
      </c>
      <c r="H35" s="9"/>
      <c r="I35" s="9">
        <v>0</v>
      </c>
      <c r="J35" s="9"/>
      <c r="K35" s="9">
        <v>0</v>
      </c>
      <c r="L35" s="45" t="e">
        <f>(J35-I35+K35)/(H35-I35)</f>
        <v>#DIV/0!</v>
      </c>
      <c r="M35" s="45" t="e">
        <f>G35/L35</f>
        <v>#DIV/0!</v>
      </c>
      <c r="N35" s="91">
        <v>100</v>
      </c>
    </row>
    <row r="36" spans="1:16" ht="18.75" customHeight="1" x14ac:dyDescent="0.25">
      <c r="A36" s="475" t="s">
        <v>119</v>
      </c>
      <c r="B36" s="476"/>
      <c r="C36" s="476"/>
      <c r="D36" s="476"/>
      <c r="E36" s="476"/>
      <c r="F36" s="476"/>
      <c r="G36" s="476"/>
      <c r="H36" s="476"/>
      <c r="I36" s="476"/>
      <c r="J36" s="476"/>
      <c r="K36" s="476"/>
      <c r="L36" s="476"/>
      <c r="M36" s="477"/>
      <c r="N36" s="46">
        <f>(1+0.96)/2*100</f>
        <v>98</v>
      </c>
    </row>
    <row r="37" spans="1:16" ht="14.25" customHeight="1" x14ac:dyDescent="0.25">
      <c r="A37" s="540" t="s">
        <v>114</v>
      </c>
      <c r="B37" s="540"/>
      <c r="C37" s="540"/>
      <c r="D37" s="540"/>
      <c r="E37" s="540"/>
      <c r="F37" s="540"/>
      <c r="G37" s="540"/>
      <c r="H37" s="540"/>
      <c r="I37" s="540"/>
      <c r="J37" s="540"/>
      <c r="K37" s="540"/>
      <c r="L37" s="540"/>
      <c r="M37" s="540"/>
      <c r="N37" s="540"/>
    </row>
    <row r="38" spans="1:16" ht="21.75" customHeight="1" x14ac:dyDescent="0.25">
      <c r="A38" s="619" t="s">
        <v>186</v>
      </c>
      <c r="B38" s="619"/>
      <c r="C38" s="619"/>
      <c r="D38" s="619"/>
      <c r="E38" s="619"/>
      <c r="F38" s="619"/>
      <c r="G38" s="619"/>
      <c r="H38" s="619"/>
      <c r="I38" s="619"/>
      <c r="J38" s="619"/>
      <c r="K38" s="619"/>
      <c r="L38" s="619"/>
      <c r="M38" s="619"/>
      <c r="N38" s="619"/>
    </row>
    <row r="39" spans="1:16" ht="25.5" x14ac:dyDescent="0.25">
      <c r="A39" s="650" t="s">
        <v>3</v>
      </c>
      <c r="B39" s="543" t="s">
        <v>166</v>
      </c>
      <c r="C39" s="67" t="s">
        <v>28</v>
      </c>
      <c r="D39" s="67" t="s">
        <v>27</v>
      </c>
      <c r="E39" s="196">
        <v>1077.25</v>
      </c>
      <c r="F39" s="196">
        <v>1167.17</v>
      </c>
      <c r="G39" s="45">
        <f>F39/E39</f>
        <v>1.0834718032025992</v>
      </c>
      <c r="H39" s="431">
        <v>5444850.04</v>
      </c>
      <c r="I39" s="547">
        <v>66466.87</v>
      </c>
      <c r="J39" s="547">
        <v>5444850.04</v>
      </c>
      <c r="K39" s="547">
        <v>68112.850000000006</v>
      </c>
      <c r="L39" s="496">
        <f>(J39-I39+K39)/(H39-I39)</f>
        <v>1.0126641869586246</v>
      </c>
      <c r="M39" s="512">
        <f>G39/L39</f>
        <v>1.0699221095757656</v>
      </c>
      <c r="N39" s="515">
        <v>100</v>
      </c>
    </row>
    <row r="40" spans="1:16" ht="111" customHeight="1" x14ac:dyDescent="0.25">
      <c r="A40" s="651"/>
      <c r="B40" s="543"/>
      <c r="C40" s="67" t="s">
        <v>147</v>
      </c>
      <c r="D40" s="67" t="s">
        <v>29</v>
      </c>
      <c r="E40" s="196">
        <v>80.62</v>
      </c>
      <c r="F40" s="196">
        <v>104.19</v>
      </c>
      <c r="G40" s="45">
        <f>F40/E40</f>
        <v>1.2923592160754154</v>
      </c>
      <c r="H40" s="432"/>
      <c r="I40" s="549"/>
      <c r="J40" s="549"/>
      <c r="K40" s="549"/>
      <c r="L40" s="497"/>
      <c r="M40" s="514"/>
      <c r="N40" s="517"/>
      <c r="P40" s="3" t="s">
        <v>223</v>
      </c>
    </row>
    <row r="41" spans="1:16" ht="18.75" customHeight="1" x14ac:dyDescent="0.25">
      <c r="A41" s="86"/>
      <c r="B41" s="122"/>
      <c r="C41" s="120" t="s">
        <v>112</v>
      </c>
      <c r="D41" s="67" t="s">
        <v>4</v>
      </c>
      <c r="E41" s="185" t="s">
        <v>4</v>
      </c>
      <c r="F41" s="185" t="s">
        <v>4</v>
      </c>
      <c r="G41" s="45">
        <f>(G39+G40)/2</f>
        <v>1.1879155096390073</v>
      </c>
      <c r="H41" s="9">
        <f>H39</f>
        <v>5444850.04</v>
      </c>
      <c r="I41" s="9">
        <f t="shared" ref="I41:K41" si="4">I39</f>
        <v>66466.87</v>
      </c>
      <c r="J41" s="9">
        <f t="shared" si="4"/>
        <v>5444850.04</v>
      </c>
      <c r="K41" s="9">
        <f t="shared" si="4"/>
        <v>68112.850000000006</v>
      </c>
      <c r="L41" s="299">
        <f>(J41-I41+K41)/(H41-I41)</f>
        <v>1.0126641869586246</v>
      </c>
      <c r="M41" s="45">
        <f>G41/L41</f>
        <v>1.1730596627562411</v>
      </c>
      <c r="N41" s="81">
        <v>100</v>
      </c>
    </row>
    <row r="42" spans="1:16" x14ac:dyDescent="0.25">
      <c r="A42" s="475" t="s">
        <v>119</v>
      </c>
      <c r="B42" s="476"/>
      <c r="C42" s="476"/>
      <c r="D42" s="476"/>
      <c r="E42" s="476"/>
      <c r="F42" s="476"/>
      <c r="G42" s="476"/>
      <c r="H42" s="476"/>
      <c r="I42" s="476"/>
      <c r="J42" s="476"/>
      <c r="K42" s="476"/>
      <c r="L42" s="476"/>
      <c r="M42" s="477"/>
      <c r="N42" s="18">
        <f>1*100</f>
        <v>100</v>
      </c>
    </row>
    <row r="43" spans="1:16" ht="15.75" customHeight="1" x14ac:dyDescent="0.25">
      <c r="A43" s="540" t="s">
        <v>115</v>
      </c>
      <c r="B43" s="540"/>
      <c r="C43" s="540"/>
      <c r="D43" s="540"/>
      <c r="E43" s="540"/>
      <c r="F43" s="540"/>
      <c r="G43" s="540"/>
      <c r="H43" s="540"/>
      <c r="I43" s="540"/>
      <c r="J43" s="540"/>
      <c r="K43" s="540"/>
      <c r="L43" s="540"/>
      <c r="M43" s="540"/>
      <c r="N43" s="540"/>
    </row>
    <row r="44" spans="1:16" ht="37.5" customHeight="1" x14ac:dyDescent="0.25">
      <c r="A44" s="619" t="s">
        <v>187</v>
      </c>
      <c r="B44" s="619"/>
      <c r="C44" s="619"/>
      <c r="D44" s="619"/>
      <c r="E44" s="619"/>
      <c r="F44" s="619"/>
      <c r="G44" s="619"/>
      <c r="H44" s="619"/>
      <c r="I44" s="619"/>
      <c r="J44" s="619"/>
      <c r="K44" s="619"/>
      <c r="L44" s="619"/>
      <c r="M44" s="619"/>
      <c r="N44" s="619"/>
    </row>
    <row r="45" spans="1:16" ht="53.25" customHeight="1" x14ac:dyDescent="0.25">
      <c r="A45" s="492" t="s">
        <v>151</v>
      </c>
      <c r="B45" s="494" t="s">
        <v>167</v>
      </c>
      <c r="C45" s="67" t="s">
        <v>148</v>
      </c>
      <c r="D45" s="67" t="s">
        <v>27</v>
      </c>
      <c r="E45" s="196">
        <v>16685.080000000002</v>
      </c>
      <c r="F45" s="196">
        <v>17818.86</v>
      </c>
      <c r="G45" s="45">
        <f>F45/E45</f>
        <v>1.0679517269320853</v>
      </c>
      <c r="H45" s="431">
        <v>76341446.950000003</v>
      </c>
      <c r="I45" s="547">
        <v>977055.51</v>
      </c>
      <c r="J45" s="547">
        <v>76166226.510000005</v>
      </c>
      <c r="K45" s="547">
        <v>996872.24</v>
      </c>
      <c r="L45" s="512">
        <f>(J45-I45+K45)/(H45-I45)</f>
        <v>1.0109023875108729</v>
      </c>
      <c r="M45" s="512">
        <v>1</v>
      </c>
      <c r="N45" s="515">
        <v>100</v>
      </c>
    </row>
    <row r="46" spans="1:16" ht="44.25" customHeight="1" x14ac:dyDescent="0.25">
      <c r="A46" s="620"/>
      <c r="B46" s="528"/>
      <c r="C46" s="67" t="s">
        <v>149</v>
      </c>
      <c r="D46" s="67" t="s">
        <v>29</v>
      </c>
      <c r="E46" s="196">
        <v>24.67</v>
      </c>
      <c r="F46" s="196">
        <v>25.66</v>
      </c>
      <c r="G46" s="45">
        <f>F46/E46</f>
        <v>1.0401297122010538</v>
      </c>
      <c r="H46" s="519"/>
      <c r="I46" s="548"/>
      <c r="J46" s="548"/>
      <c r="K46" s="548"/>
      <c r="L46" s="513"/>
      <c r="M46" s="513"/>
      <c r="N46" s="516"/>
    </row>
    <row r="47" spans="1:16" ht="104.25" customHeight="1" x14ac:dyDescent="0.25">
      <c r="A47" s="493"/>
      <c r="B47" s="495"/>
      <c r="C47" s="67" t="s">
        <v>147</v>
      </c>
      <c r="D47" s="67" t="s">
        <v>29</v>
      </c>
      <c r="E47" s="196">
        <v>80.62</v>
      </c>
      <c r="F47" s="196">
        <v>104.19</v>
      </c>
      <c r="G47" s="45">
        <f>F47/E47</f>
        <v>1.2923592160754154</v>
      </c>
      <c r="H47" s="432"/>
      <c r="I47" s="549"/>
      <c r="J47" s="549"/>
      <c r="K47" s="549"/>
      <c r="L47" s="514"/>
      <c r="M47" s="514"/>
      <c r="N47" s="517"/>
    </row>
    <row r="48" spans="1:16" x14ac:dyDescent="0.25">
      <c r="A48" s="123"/>
      <c r="B48" s="124"/>
      <c r="C48" s="121" t="s">
        <v>112</v>
      </c>
      <c r="D48" s="67" t="s">
        <v>4</v>
      </c>
      <c r="E48" s="185" t="s">
        <v>4</v>
      </c>
      <c r="F48" s="185" t="s">
        <v>4</v>
      </c>
      <c r="G48" s="45">
        <f>(1+1+1)/3</f>
        <v>1</v>
      </c>
      <c r="H48" s="9">
        <f>H45</f>
        <v>76341446.950000003</v>
      </c>
      <c r="I48" s="9">
        <f t="shared" ref="I48" si="5">I45</f>
        <v>977055.51</v>
      </c>
      <c r="J48" s="9">
        <f t="shared" ref="J48" si="6">J45</f>
        <v>76166226.510000005</v>
      </c>
      <c r="K48" s="9">
        <f>K45</f>
        <v>996872.24</v>
      </c>
      <c r="L48" s="17">
        <f>(J48-I48+K48)/(H48-I48)</f>
        <v>1.0109023875108729</v>
      </c>
      <c r="M48" s="17">
        <f>G48/L48</f>
        <v>0.98921519263821533</v>
      </c>
      <c r="N48" s="81">
        <v>100</v>
      </c>
    </row>
    <row r="49" spans="1:16" ht="39.75" customHeight="1" x14ac:dyDescent="0.25">
      <c r="A49" s="492" t="s">
        <v>11</v>
      </c>
      <c r="B49" s="494" t="s">
        <v>169</v>
      </c>
      <c r="C49" s="67" t="s">
        <v>168</v>
      </c>
      <c r="D49" s="67" t="s">
        <v>27</v>
      </c>
      <c r="E49" s="196">
        <v>2016.57</v>
      </c>
      <c r="F49" s="196">
        <v>2097.88</v>
      </c>
      <c r="G49" s="45">
        <f>F49/E49</f>
        <v>1.0403209410037837</v>
      </c>
      <c r="H49" s="431">
        <v>18056172.859999999</v>
      </c>
      <c r="I49" s="547">
        <v>183937.87</v>
      </c>
      <c r="J49" s="547">
        <v>18028022.859999999</v>
      </c>
      <c r="K49" s="547">
        <v>184010.61</v>
      </c>
      <c r="L49" s="512">
        <f>(J49-I49+K49)/(H49-I49)</f>
        <v>1.0087208236735477</v>
      </c>
      <c r="M49" s="512">
        <f>G49/L49</f>
        <v>1.0313269207778968</v>
      </c>
      <c r="N49" s="515">
        <v>100</v>
      </c>
    </row>
    <row r="50" spans="1:16" ht="28.5" customHeight="1" x14ac:dyDescent="0.25">
      <c r="A50" s="620"/>
      <c r="B50" s="528"/>
      <c r="C50" s="67" t="s">
        <v>81</v>
      </c>
      <c r="D50" s="67" t="s">
        <v>29</v>
      </c>
      <c r="E50" s="196">
        <v>0.36</v>
      </c>
      <c r="F50" s="196">
        <v>0.37</v>
      </c>
      <c r="G50" s="45">
        <f t="shared" ref="G50" si="7">F50/E50</f>
        <v>1.0277777777777779</v>
      </c>
      <c r="H50" s="519"/>
      <c r="I50" s="548"/>
      <c r="J50" s="548"/>
      <c r="K50" s="548"/>
      <c r="L50" s="513"/>
      <c r="M50" s="513"/>
      <c r="N50" s="516"/>
    </row>
    <row r="51" spans="1:16" ht="104.25" customHeight="1" x14ac:dyDescent="0.25">
      <c r="A51" s="493"/>
      <c r="B51" s="495"/>
      <c r="C51" s="67" t="s">
        <v>147</v>
      </c>
      <c r="D51" s="67" t="s">
        <v>29</v>
      </c>
      <c r="E51" s="196">
        <v>80.62</v>
      </c>
      <c r="F51" s="196">
        <v>104.19</v>
      </c>
      <c r="G51" s="45">
        <f>F51/E51</f>
        <v>1.2923592160754154</v>
      </c>
      <c r="H51" s="432"/>
      <c r="I51" s="549"/>
      <c r="J51" s="549"/>
      <c r="K51" s="549"/>
      <c r="L51" s="514"/>
      <c r="M51" s="514"/>
      <c r="N51" s="517"/>
    </row>
    <row r="52" spans="1:16" ht="18" customHeight="1" x14ac:dyDescent="0.25">
      <c r="A52" s="183"/>
      <c r="B52" s="24"/>
      <c r="C52" s="187" t="s">
        <v>112</v>
      </c>
      <c r="D52" s="186" t="s">
        <v>4</v>
      </c>
      <c r="E52" s="185" t="s">
        <v>4</v>
      </c>
      <c r="F52" s="185" t="s">
        <v>4</v>
      </c>
      <c r="G52" s="45">
        <v>1</v>
      </c>
      <c r="H52" s="9">
        <f>H49</f>
        <v>18056172.859999999</v>
      </c>
      <c r="I52" s="9">
        <f t="shared" ref="I52" si="8">I49</f>
        <v>183937.87</v>
      </c>
      <c r="J52" s="9">
        <f t="shared" ref="J52" si="9">J49</f>
        <v>18028022.859999999</v>
      </c>
      <c r="K52" s="9">
        <f>K49</f>
        <v>184010.61</v>
      </c>
      <c r="L52" s="17">
        <v>1</v>
      </c>
      <c r="M52" s="17">
        <f>G52/L52</f>
        <v>1</v>
      </c>
      <c r="N52" s="108">
        <v>100</v>
      </c>
    </row>
    <row r="53" spans="1:16" ht="72" hidden="1" customHeight="1" x14ac:dyDescent="0.25">
      <c r="A53" s="19" t="s">
        <v>52</v>
      </c>
      <c r="B53" s="190" t="s">
        <v>116</v>
      </c>
      <c r="C53" s="186" t="s">
        <v>47</v>
      </c>
      <c r="D53" s="186" t="s">
        <v>61</v>
      </c>
      <c r="E53" s="196">
        <v>0</v>
      </c>
      <c r="F53" s="196">
        <v>0</v>
      </c>
      <c r="G53" s="10" t="s">
        <v>69</v>
      </c>
      <c r="H53" s="9">
        <v>0</v>
      </c>
      <c r="I53" s="9">
        <v>0</v>
      </c>
      <c r="J53" s="9">
        <v>0</v>
      </c>
      <c r="K53" s="10">
        <v>0</v>
      </c>
      <c r="L53" s="45" t="s">
        <v>69</v>
      </c>
      <c r="M53" s="17" t="s">
        <v>69</v>
      </c>
      <c r="N53" s="108" t="s">
        <v>4</v>
      </c>
    </row>
    <row r="54" spans="1:16" x14ac:dyDescent="0.25">
      <c r="A54" s="475" t="s">
        <v>119</v>
      </c>
      <c r="B54" s="476"/>
      <c r="C54" s="476"/>
      <c r="D54" s="476"/>
      <c r="E54" s="476"/>
      <c r="F54" s="476"/>
      <c r="G54" s="476"/>
      <c r="H54" s="476"/>
      <c r="I54" s="476"/>
      <c r="J54" s="476"/>
      <c r="K54" s="476"/>
      <c r="L54" s="476"/>
      <c r="M54" s="477"/>
      <c r="N54" s="46">
        <f>(1+1)/2*100</f>
        <v>100</v>
      </c>
      <c r="P54" s="44"/>
    </row>
    <row r="55" spans="1:16" x14ac:dyDescent="0.25">
      <c r="A55" s="540" t="s">
        <v>117</v>
      </c>
      <c r="B55" s="540"/>
      <c r="C55" s="540"/>
      <c r="D55" s="540"/>
      <c r="E55" s="540"/>
      <c r="F55" s="540"/>
      <c r="G55" s="540"/>
      <c r="H55" s="540"/>
      <c r="I55" s="540"/>
      <c r="J55" s="540"/>
      <c r="K55" s="540"/>
      <c r="L55" s="540"/>
      <c r="M55" s="540"/>
      <c r="N55" s="540"/>
    </row>
    <row r="56" spans="1:16" ht="23.25" customHeight="1" x14ac:dyDescent="0.25">
      <c r="A56" s="511" t="s">
        <v>188</v>
      </c>
      <c r="B56" s="511"/>
      <c r="C56" s="511"/>
      <c r="D56" s="511"/>
      <c r="E56" s="511"/>
      <c r="F56" s="511"/>
      <c r="G56" s="511"/>
      <c r="H56" s="511"/>
      <c r="I56" s="511"/>
      <c r="J56" s="511"/>
      <c r="K56" s="511"/>
      <c r="L56" s="511"/>
      <c r="M56" s="511"/>
      <c r="N56" s="511"/>
    </row>
    <row r="57" spans="1:16" ht="25.5" customHeight="1" x14ac:dyDescent="0.25">
      <c r="A57" s="621" t="s">
        <v>156</v>
      </c>
      <c r="B57" s="494" t="s">
        <v>170</v>
      </c>
      <c r="C57" s="67" t="s">
        <v>153</v>
      </c>
      <c r="D57" s="67" t="s">
        <v>29</v>
      </c>
      <c r="E57" s="196">
        <v>6.74</v>
      </c>
      <c r="F57" s="196">
        <v>7.45</v>
      </c>
      <c r="G57" s="45">
        <v>1</v>
      </c>
      <c r="H57" s="431">
        <v>27913483.609999999</v>
      </c>
      <c r="I57" s="547">
        <v>312966.7</v>
      </c>
      <c r="J57" s="547">
        <v>27913483.609999999</v>
      </c>
      <c r="K57" s="547">
        <v>317173.23</v>
      </c>
      <c r="L57" s="496">
        <v>1</v>
      </c>
      <c r="M57" s="496">
        <f>G60/L57</f>
        <v>1</v>
      </c>
      <c r="N57" s="515">
        <v>100</v>
      </c>
    </row>
    <row r="58" spans="1:16" ht="108.75" customHeight="1" x14ac:dyDescent="0.25">
      <c r="A58" s="622"/>
      <c r="B58" s="528"/>
      <c r="C58" s="67" t="s">
        <v>154</v>
      </c>
      <c r="D58" s="67" t="s">
        <v>29</v>
      </c>
      <c r="E58" s="196">
        <v>100</v>
      </c>
      <c r="F58" s="196">
        <v>102.27</v>
      </c>
      <c r="G58" s="45">
        <f>F58/E58</f>
        <v>1.0226999999999999</v>
      </c>
      <c r="H58" s="519"/>
      <c r="I58" s="548"/>
      <c r="J58" s="548"/>
      <c r="K58" s="548"/>
      <c r="L58" s="518"/>
      <c r="M58" s="518"/>
      <c r="N58" s="516"/>
      <c r="P58" s="44"/>
    </row>
    <row r="59" spans="1:16" ht="35.25" customHeight="1" x14ac:dyDescent="0.25">
      <c r="A59" s="623"/>
      <c r="B59" s="495"/>
      <c r="C59" s="67" t="s">
        <v>155</v>
      </c>
      <c r="D59" s="67" t="s">
        <v>29</v>
      </c>
      <c r="E59" s="196">
        <v>100</v>
      </c>
      <c r="F59" s="196">
        <v>100</v>
      </c>
      <c r="G59" s="45">
        <v>1</v>
      </c>
      <c r="H59" s="432"/>
      <c r="I59" s="549"/>
      <c r="J59" s="549"/>
      <c r="K59" s="549"/>
      <c r="L59" s="497"/>
      <c r="M59" s="497"/>
      <c r="N59" s="517"/>
    </row>
    <row r="60" spans="1:16" ht="21.75" customHeight="1" x14ac:dyDescent="0.25">
      <c r="A60" s="78"/>
      <c r="B60" s="24"/>
      <c r="C60" s="117" t="s">
        <v>112</v>
      </c>
      <c r="D60" s="67" t="s">
        <v>4</v>
      </c>
      <c r="E60" s="185" t="s">
        <v>4</v>
      </c>
      <c r="F60" s="185" t="s">
        <v>4</v>
      </c>
      <c r="G60" s="45">
        <f>(1+1+1)/3</f>
        <v>1</v>
      </c>
      <c r="H60" s="9">
        <f>H57</f>
        <v>27913483.609999999</v>
      </c>
      <c r="I60" s="296">
        <f t="shared" ref="I60" si="10">I57</f>
        <v>312966.7</v>
      </c>
      <c r="J60" s="296">
        <f t="shared" ref="J60" si="11">J57</f>
        <v>27913483.609999999</v>
      </c>
      <c r="K60" s="296">
        <f>K57</f>
        <v>317173.23</v>
      </c>
      <c r="L60" s="45">
        <v>1</v>
      </c>
      <c r="M60" s="45">
        <f>G60/L60</f>
        <v>1</v>
      </c>
      <c r="N60" s="81">
        <v>100</v>
      </c>
    </row>
    <row r="61" spans="1:16" ht="79.5" customHeight="1" thickBot="1" x14ac:dyDescent="0.3">
      <c r="A61" s="19" t="s">
        <v>13</v>
      </c>
      <c r="B61" s="67" t="s">
        <v>118</v>
      </c>
      <c r="C61" s="67" t="s">
        <v>171</v>
      </c>
      <c r="D61" s="67" t="s">
        <v>29</v>
      </c>
      <c r="E61" s="196">
        <v>5.33</v>
      </c>
      <c r="F61" s="196">
        <v>5.33</v>
      </c>
      <c r="G61" s="45">
        <f>F61/E61</f>
        <v>1</v>
      </c>
      <c r="H61" s="9">
        <v>84000</v>
      </c>
      <c r="I61" s="297">
        <v>0</v>
      </c>
      <c r="J61" s="296">
        <v>84000</v>
      </c>
      <c r="K61" s="297">
        <v>0</v>
      </c>
      <c r="L61" s="300">
        <f>(J61-I61+K61)/(H61-I61)</f>
        <v>1</v>
      </c>
      <c r="M61" s="45">
        <f>G61/L61</f>
        <v>1</v>
      </c>
      <c r="N61" s="81">
        <v>100</v>
      </c>
    </row>
    <row r="62" spans="1:16" ht="15.75" customHeight="1" thickBot="1" x14ac:dyDescent="0.3">
      <c r="A62" s="536" t="s">
        <v>119</v>
      </c>
      <c r="B62" s="537"/>
      <c r="C62" s="537"/>
      <c r="D62" s="537"/>
      <c r="E62" s="537"/>
      <c r="F62" s="537"/>
      <c r="G62" s="537"/>
      <c r="H62" s="537"/>
      <c r="I62" s="537"/>
      <c r="J62" s="537"/>
      <c r="K62" s="537"/>
      <c r="L62" s="537"/>
      <c r="M62" s="537"/>
      <c r="N62" s="47">
        <f>(1+1)/2*100</f>
        <v>100</v>
      </c>
    </row>
    <row r="63" spans="1:16" ht="15.75" customHeight="1" thickBot="1" x14ac:dyDescent="0.3">
      <c r="A63" s="536" t="s">
        <v>120</v>
      </c>
      <c r="B63" s="537"/>
      <c r="C63" s="537"/>
      <c r="D63" s="537"/>
      <c r="E63" s="537"/>
      <c r="F63" s="537"/>
      <c r="G63" s="537"/>
      <c r="H63" s="537"/>
      <c r="I63" s="537"/>
      <c r="J63" s="537"/>
      <c r="K63" s="537"/>
      <c r="L63" s="537"/>
      <c r="M63" s="537"/>
      <c r="N63" s="47">
        <f>(98+100+100+100)/4</f>
        <v>99.5</v>
      </c>
    </row>
    <row r="64" spans="1:16" x14ac:dyDescent="0.25">
      <c r="A64" s="511" t="s">
        <v>121</v>
      </c>
      <c r="B64" s="511"/>
      <c r="C64" s="511"/>
      <c r="D64" s="511"/>
      <c r="E64" s="511"/>
      <c r="F64" s="511"/>
      <c r="G64" s="511"/>
      <c r="H64" s="511"/>
      <c r="I64" s="511"/>
      <c r="J64" s="511"/>
      <c r="K64" s="511"/>
      <c r="L64" s="511"/>
      <c r="M64" s="511"/>
      <c r="N64" s="511"/>
    </row>
    <row r="65" spans="1:14" ht="27.75" customHeight="1" x14ac:dyDescent="0.25">
      <c r="A65" s="511" t="s">
        <v>122</v>
      </c>
      <c r="B65" s="511"/>
      <c r="C65" s="511"/>
      <c r="D65" s="511"/>
      <c r="E65" s="511"/>
      <c r="F65" s="511"/>
      <c r="G65" s="511"/>
      <c r="H65" s="511"/>
      <c r="I65" s="511"/>
      <c r="J65" s="511"/>
      <c r="K65" s="511"/>
      <c r="L65" s="511"/>
      <c r="M65" s="511"/>
      <c r="N65" s="511"/>
    </row>
    <row r="66" spans="1:14" ht="16.5" hidden="1" customHeight="1" x14ac:dyDescent="0.25">
      <c r="A66" s="643" t="s">
        <v>110</v>
      </c>
      <c r="B66" s="643"/>
      <c r="C66" s="643"/>
      <c r="D66" s="643"/>
      <c r="E66" s="643"/>
      <c r="F66" s="643"/>
      <c r="G66" s="643"/>
      <c r="H66" s="643"/>
      <c r="I66" s="643"/>
      <c r="J66" s="643"/>
      <c r="K66" s="643"/>
      <c r="L66" s="643"/>
      <c r="M66" s="643"/>
      <c r="N66" s="643"/>
    </row>
    <row r="67" spans="1:14" ht="15.75" hidden="1" customHeight="1" x14ac:dyDescent="0.25">
      <c r="A67" s="667"/>
      <c r="B67" s="13" t="s">
        <v>99</v>
      </c>
      <c r="C67" s="13" t="s">
        <v>101</v>
      </c>
      <c r="D67" s="14"/>
      <c r="E67" s="143"/>
      <c r="F67" s="143"/>
      <c r="G67" s="144"/>
      <c r="H67" s="14"/>
      <c r="I67" s="14"/>
      <c r="J67" s="14"/>
      <c r="K67" s="14"/>
      <c r="L67" s="14"/>
      <c r="M67" s="14"/>
      <c r="N67" s="83" t="s">
        <v>4</v>
      </c>
    </row>
    <row r="68" spans="1:14" ht="15.75" hidden="1" customHeight="1" x14ac:dyDescent="0.25">
      <c r="A68" s="668"/>
      <c r="B68" s="15"/>
      <c r="C68" s="14"/>
      <c r="D68" s="14"/>
      <c r="E68" s="143"/>
      <c r="F68" s="143"/>
      <c r="G68" s="144"/>
      <c r="H68" s="14"/>
      <c r="I68" s="14"/>
      <c r="J68" s="14"/>
      <c r="K68" s="14"/>
      <c r="L68" s="14"/>
      <c r="M68" s="14"/>
      <c r="N68" s="83" t="s">
        <v>4</v>
      </c>
    </row>
    <row r="69" spans="1:14" ht="15" hidden="1" customHeight="1" x14ac:dyDescent="0.25">
      <c r="A69" s="16"/>
    </row>
    <row r="70" spans="1:14" ht="15.75" hidden="1" customHeight="1" x14ac:dyDescent="0.25">
      <c r="A70" s="543" t="s">
        <v>100</v>
      </c>
      <c r="B70" s="543"/>
      <c r="C70" s="543"/>
      <c r="D70" s="543"/>
      <c r="E70" s="543"/>
      <c r="F70" s="543"/>
      <c r="G70" s="543"/>
      <c r="H70" s="543"/>
      <c r="I70" s="543"/>
      <c r="J70" s="543"/>
      <c r="K70" s="543"/>
      <c r="L70" s="543"/>
      <c r="M70" s="543"/>
      <c r="N70" s="543"/>
    </row>
    <row r="71" spans="1:14" ht="15" hidden="1" customHeight="1" x14ac:dyDescent="0.25">
      <c r="A71" s="79"/>
      <c r="B71" s="66" t="s">
        <v>99</v>
      </c>
      <c r="C71" s="624" t="s">
        <v>101</v>
      </c>
      <c r="D71" s="624"/>
      <c r="E71" s="642"/>
      <c r="F71" s="642"/>
      <c r="G71" s="145"/>
      <c r="H71" s="79"/>
      <c r="I71" s="79"/>
      <c r="J71" s="79"/>
      <c r="K71" s="464"/>
      <c r="L71" s="464"/>
      <c r="M71" s="67" t="s">
        <v>4</v>
      </c>
      <c r="N71" s="67" t="s">
        <v>4</v>
      </c>
    </row>
    <row r="72" spans="1:14" ht="15.75" hidden="1" customHeight="1" x14ac:dyDescent="0.25">
      <c r="A72" s="641" t="s">
        <v>102</v>
      </c>
      <c r="B72" s="641"/>
      <c r="C72" s="641"/>
      <c r="D72" s="641"/>
      <c r="E72" s="641"/>
      <c r="F72" s="641"/>
      <c r="G72" s="641"/>
      <c r="H72" s="641"/>
      <c r="I72" s="641"/>
      <c r="J72" s="641"/>
      <c r="K72" s="641"/>
      <c r="L72" s="641"/>
      <c r="M72" s="641"/>
      <c r="N72" s="641"/>
    </row>
    <row r="73" spans="1:14" x14ac:dyDescent="0.25">
      <c r="A73" s="540" t="s">
        <v>123</v>
      </c>
      <c r="B73" s="540"/>
      <c r="C73" s="540"/>
      <c r="D73" s="540"/>
      <c r="E73" s="540"/>
      <c r="F73" s="540"/>
      <c r="G73" s="540"/>
      <c r="H73" s="540"/>
      <c r="I73" s="540"/>
      <c r="J73" s="540"/>
      <c r="K73" s="540"/>
      <c r="L73" s="540"/>
      <c r="M73" s="540"/>
      <c r="N73" s="540"/>
    </row>
    <row r="74" spans="1:14" ht="18" customHeight="1" x14ac:dyDescent="0.25">
      <c r="A74" s="511" t="s">
        <v>189</v>
      </c>
      <c r="B74" s="511"/>
      <c r="C74" s="511"/>
      <c r="D74" s="511"/>
      <c r="E74" s="511"/>
      <c r="F74" s="511"/>
      <c r="G74" s="511"/>
      <c r="H74" s="511"/>
      <c r="I74" s="511"/>
      <c r="J74" s="511"/>
      <c r="K74" s="511"/>
      <c r="L74" s="511"/>
      <c r="M74" s="511"/>
      <c r="N74" s="511"/>
    </row>
    <row r="75" spans="1:14" ht="35.25" customHeight="1" x14ac:dyDescent="0.25">
      <c r="A75" s="20" t="s">
        <v>158</v>
      </c>
      <c r="B75" s="75" t="s">
        <v>54</v>
      </c>
      <c r="C75" s="67" t="s">
        <v>58</v>
      </c>
      <c r="D75" s="67" t="s">
        <v>29</v>
      </c>
      <c r="E75" s="196">
        <v>100</v>
      </c>
      <c r="F75" s="197">
        <v>100</v>
      </c>
      <c r="G75" s="45">
        <v>1</v>
      </c>
      <c r="H75" s="9">
        <v>2158022.4900000002</v>
      </c>
      <c r="I75" s="9">
        <v>0</v>
      </c>
      <c r="J75" s="9">
        <f>H75</f>
        <v>2158022.4900000002</v>
      </c>
      <c r="K75" s="10">
        <v>0</v>
      </c>
      <c r="L75" s="45">
        <f>(J75-I75+K75)/(H75-I75)</f>
        <v>1</v>
      </c>
      <c r="M75" s="17">
        <f>G75/L75</f>
        <v>1</v>
      </c>
      <c r="N75" s="81">
        <v>100</v>
      </c>
    </row>
    <row r="76" spans="1:14" ht="45" hidden="1" customHeight="1" x14ac:dyDescent="0.25">
      <c r="A76" s="525" t="s">
        <v>19</v>
      </c>
      <c r="B76" s="494" t="s">
        <v>172</v>
      </c>
      <c r="C76" s="67" t="s">
        <v>173</v>
      </c>
      <c r="D76" s="67" t="s">
        <v>72</v>
      </c>
      <c r="E76" s="196">
        <v>9642</v>
      </c>
      <c r="F76" s="197">
        <v>9642</v>
      </c>
      <c r="G76" s="45">
        <v>1</v>
      </c>
      <c r="H76" s="431">
        <v>1020408.16</v>
      </c>
      <c r="I76" s="431">
        <v>0</v>
      </c>
      <c r="J76" s="431">
        <f>H76</f>
        <v>1020408.16</v>
      </c>
      <c r="K76" s="520">
        <v>0</v>
      </c>
      <c r="L76" s="496">
        <f>(J76-I76+K76)/(H76-I76)</f>
        <v>1</v>
      </c>
      <c r="M76" s="512">
        <f>G76/L76</f>
        <v>1</v>
      </c>
      <c r="N76" s="515">
        <v>100</v>
      </c>
    </row>
    <row r="77" spans="1:14" ht="87.75" customHeight="1" x14ac:dyDescent="0.25">
      <c r="A77" s="526"/>
      <c r="B77" s="528"/>
      <c r="C77" s="171" t="s">
        <v>218</v>
      </c>
      <c r="D77" s="171" t="s">
        <v>50</v>
      </c>
      <c r="E77" s="54">
        <v>2</v>
      </c>
      <c r="F77" s="54">
        <v>2</v>
      </c>
      <c r="G77" s="45">
        <v>1</v>
      </c>
      <c r="H77" s="519"/>
      <c r="I77" s="519"/>
      <c r="J77" s="519"/>
      <c r="K77" s="521"/>
      <c r="L77" s="518"/>
      <c r="M77" s="513"/>
      <c r="N77" s="516"/>
    </row>
    <row r="78" spans="1:14" ht="58.5" hidden="1" customHeight="1" x14ac:dyDescent="0.25">
      <c r="A78" s="527"/>
      <c r="B78" s="495"/>
      <c r="C78" s="67" t="s">
        <v>162</v>
      </c>
      <c r="D78" s="67" t="s">
        <v>29</v>
      </c>
      <c r="E78" s="196">
        <v>100</v>
      </c>
      <c r="F78" s="197">
        <v>100</v>
      </c>
      <c r="G78" s="45">
        <v>1</v>
      </c>
      <c r="H78" s="432"/>
      <c r="I78" s="432"/>
      <c r="J78" s="432"/>
      <c r="K78" s="522"/>
      <c r="L78" s="497"/>
      <c r="M78" s="514"/>
      <c r="N78" s="517"/>
    </row>
    <row r="79" spans="1:14" ht="41.25" customHeight="1" x14ac:dyDescent="0.25">
      <c r="A79" s="21" t="s">
        <v>20</v>
      </c>
      <c r="B79" s="22" t="s">
        <v>16</v>
      </c>
      <c r="C79" s="67" t="s">
        <v>33</v>
      </c>
      <c r="D79" s="67" t="s">
        <v>29</v>
      </c>
      <c r="E79" s="196">
        <v>100</v>
      </c>
      <c r="F79" s="197">
        <v>100</v>
      </c>
      <c r="G79" s="45">
        <v>1</v>
      </c>
      <c r="H79" s="9">
        <v>3279672</v>
      </c>
      <c r="I79" s="9">
        <v>0</v>
      </c>
      <c r="J79" s="9">
        <f t="shared" ref="J79:J83" si="12">H79</f>
        <v>3279672</v>
      </c>
      <c r="K79" s="10">
        <v>0</v>
      </c>
      <c r="L79" s="45">
        <f t="shared" ref="L79:L84" si="13">(J79-I79+K79)/(H79-I79)</f>
        <v>1</v>
      </c>
      <c r="M79" s="17">
        <f t="shared" ref="M79:M84" si="14">G79/L79</f>
        <v>1</v>
      </c>
      <c r="N79" s="81">
        <v>100</v>
      </c>
    </row>
    <row r="80" spans="1:14" ht="69" customHeight="1" x14ac:dyDescent="0.25">
      <c r="A80" s="21" t="s">
        <v>39</v>
      </c>
      <c r="B80" s="67" t="s">
        <v>174</v>
      </c>
      <c r="C80" s="67" t="s">
        <v>34</v>
      </c>
      <c r="D80" s="67" t="s">
        <v>29</v>
      </c>
      <c r="E80" s="191">
        <v>100</v>
      </c>
      <c r="F80" s="191">
        <v>100</v>
      </c>
      <c r="G80" s="45">
        <f>F80/E80</f>
        <v>1</v>
      </c>
      <c r="H80" s="9">
        <v>131237.57999999999</v>
      </c>
      <c r="I80" s="296">
        <v>0</v>
      </c>
      <c r="J80" s="9">
        <f t="shared" si="12"/>
        <v>131237.57999999999</v>
      </c>
      <c r="K80" s="10">
        <v>0</v>
      </c>
      <c r="L80" s="45">
        <f t="shared" si="13"/>
        <v>1</v>
      </c>
      <c r="M80" s="17">
        <f t="shared" si="14"/>
        <v>1</v>
      </c>
      <c r="N80" s="81">
        <v>100</v>
      </c>
    </row>
    <row r="81" spans="1:14" ht="40.5" hidden="1" customHeight="1" x14ac:dyDescent="0.25">
      <c r="A81" s="21" t="s">
        <v>48</v>
      </c>
      <c r="B81" s="67" t="s">
        <v>62</v>
      </c>
      <c r="C81" s="67" t="s">
        <v>175</v>
      </c>
      <c r="D81" s="67" t="s">
        <v>50</v>
      </c>
      <c r="E81" s="54">
        <v>0</v>
      </c>
      <c r="F81" s="54">
        <v>0</v>
      </c>
      <c r="G81" s="45" t="e">
        <f>F81/E81</f>
        <v>#DIV/0!</v>
      </c>
      <c r="H81" s="9">
        <v>0</v>
      </c>
      <c r="I81" s="9">
        <v>0</v>
      </c>
      <c r="J81" s="9">
        <f t="shared" si="12"/>
        <v>0</v>
      </c>
      <c r="K81" s="10">
        <v>0</v>
      </c>
      <c r="L81" s="45" t="e">
        <f t="shared" si="13"/>
        <v>#DIV/0!</v>
      </c>
      <c r="M81" s="17" t="e">
        <f t="shared" si="14"/>
        <v>#DIV/0!</v>
      </c>
      <c r="N81" s="81">
        <v>100</v>
      </c>
    </row>
    <row r="82" spans="1:14" ht="58.5" customHeight="1" x14ac:dyDescent="0.25">
      <c r="A82" s="21" t="s">
        <v>48</v>
      </c>
      <c r="B82" s="67" t="s">
        <v>202</v>
      </c>
      <c r="C82" s="67" t="s">
        <v>203</v>
      </c>
      <c r="D82" s="67" t="s">
        <v>50</v>
      </c>
      <c r="E82" s="54">
        <v>1</v>
      </c>
      <c r="F82" s="54">
        <v>1</v>
      </c>
      <c r="G82" s="45">
        <f>F82/E82</f>
        <v>1</v>
      </c>
      <c r="H82" s="9">
        <v>10000</v>
      </c>
      <c r="I82" s="9">
        <v>0</v>
      </c>
      <c r="J82" s="9">
        <f t="shared" si="12"/>
        <v>10000</v>
      </c>
      <c r="K82" s="10">
        <v>0</v>
      </c>
      <c r="L82" s="45">
        <f t="shared" si="13"/>
        <v>1</v>
      </c>
      <c r="M82" s="17">
        <f t="shared" si="14"/>
        <v>1</v>
      </c>
      <c r="N82" s="81">
        <v>100</v>
      </c>
    </row>
    <row r="83" spans="1:14" ht="55.5" customHeight="1" x14ac:dyDescent="0.25">
      <c r="A83" s="164" t="s">
        <v>191</v>
      </c>
      <c r="B83" s="292" t="s">
        <v>237</v>
      </c>
      <c r="C83" s="294" t="s">
        <v>192</v>
      </c>
      <c r="D83" s="294" t="s">
        <v>50</v>
      </c>
      <c r="E83" s="54">
        <v>1</v>
      </c>
      <c r="F83" s="54">
        <v>1</v>
      </c>
      <c r="G83" s="45">
        <f>F83/E83</f>
        <v>1</v>
      </c>
      <c r="H83" s="9">
        <v>98500.55</v>
      </c>
      <c r="I83" s="9">
        <v>0</v>
      </c>
      <c r="J83" s="9">
        <f t="shared" si="12"/>
        <v>98500.55</v>
      </c>
      <c r="K83" s="10">
        <v>0</v>
      </c>
      <c r="L83" s="45">
        <f t="shared" si="13"/>
        <v>1</v>
      </c>
      <c r="M83" s="17">
        <f t="shared" si="14"/>
        <v>1</v>
      </c>
      <c r="N83" s="293">
        <v>100</v>
      </c>
    </row>
    <row r="84" spans="1:14" ht="22.5" customHeight="1" thickBot="1" x14ac:dyDescent="0.3">
      <c r="A84" s="77"/>
      <c r="B84" s="76"/>
      <c r="C84" s="67" t="s">
        <v>112</v>
      </c>
      <c r="D84" s="67" t="s">
        <v>4</v>
      </c>
      <c r="E84" s="174" t="s">
        <v>4</v>
      </c>
      <c r="F84" s="174" t="s">
        <v>4</v>
      </c>
      <c r="G84" s="45">
        <f>(G75+G79+G80+G82+G78)/5</f>
        <v>1</v>
      </c>
      <c r="H84" s="9">
        <f>H75+H76+H79+H80+H82+H83</f>
        <v>6697840.7800000003</v>
      </c>
      <c r="I84" s="9">
        <f t="shared" ref="I84:K84" si="15">I75+I76+I79+I80+I82</f>
        <v>0</v>
      </c>
      <c r="J84" s="9">
        <f>J75+J76+J79+J80+J82+J83</f>
        <v>6697840.7800000003</v>
      </c>
      <c r="K84" s="9">
        <f t="shared" si="15"/>
        <v>0</v>
      </c>
      <c r="L84" s="45">
        <f t="shared" si="13"/>
        <v>1</v>
      </c>
      <c r="M84" s="17">
        <f t="shared" si="14"/>
        <v>1</v>
      </c>
      <c r="N84" s="81">
        <v>100</v>
      </c>
    </row>
    <row r="85" spans="1:14" ht="15.75" customHeight="1" thickBot="1" x14ac:dyDescent="0.3">
      <c r="A85" s="536" t="s">
        <v>119</v>
      </c>
      <c r="B85" s="537"/>
      <c r="C85" s="537"/>
      <c r="D85" s="537"/>
      <c r="E85" s="537"/>
      <c r="F85" s="537"/>
      <c r="G85" s="537"/>
      <c r="H85" s="537"/>
      <c r="I85" s="537"/>
      <c r="J85" s="537"/>
      <c r="K85" s="537"/>
      <c r="L85" s="537"/>
      <c r="M85" s="537"/>
      <c r="N85" s="47">
        <v>100</v>
      </c>
    </row>
    <row r="86" spans="1:14" ht="17.25" customHeight="1" x14ac:dyDescent="0.25">
      <c r="A86" s="540" t="s">
        <v>125</v>
      </c>
      <c r="B86" s="540"/>
      <c r="C86" s="540"/>
      <c r="D86" s="540"/>
      <c r="E86" s="540"/>
      <c r="F86" s="540"/>
      <c r="G86" s="540"/>
      <c r="H86" s="540"/>
      <c r="I86" s="540"/>
      <c r="J86" s="540"/>
      <c r="K86" s="540"/>
      <c r="L86" s="540"/>
      <c r="M86" s="540"/>
      <c r="N86" s="540"/>
    </row>
    <row r="87" spans="1:14" ht="18.75" customHeight="1" x14ac:dyDescent="0.25">
      <c r="A87" s="511" t="s">
        <v>189</v>
      </c>
      <c r="B87" s="511"/>
      <c r="C87" s="511"/>
      <c r="D87" s="511"/>
      <c r="E87" s="511"/>
      <c r="F87" s="511"/>
      <c r="G87" s="511"/>
      <c r="H87" s="511"/>
      <c r="I87" s="511"/>
      <c r="J87" s="511"/>
      <c r="K87" s="511"/>
      <c r="L87" s="511"/>
      <c r="M87" s="511"/>
      <c r="N87" s="511"/>
    </row>
    <row r="88" spans="1:14" ht="141" hidden="1" customHeight="1" x14ac:dyDescent="0.25">
      <c r="A88" s="21" t="s">
        <v>22</v>
      </c>
      <c r="B88" s="67" t="s">
        <v>204</v>
      </c>
      <c r="C88" s="67" t="s">
        <v>71</v>
      </c>
      <c r="D88" s="67" t="s">
        <v>72</v>
      </c>
      <c r="E88" s="54">
        <v>1</v>
      </c>
      <c r="F88" s="54">
        <v>1</v>
      </c>
      <c r="G88" s="45">
        <v>1</v>
      </c>
      <c r="H88" s="9"/>
      <c r="I88" s="9">
        <v>0</v>
      </c>
      <c r="J88" s="9"/>
      <c r="K88" s="10">
        <v>0</v>
      </c>
      <c r="L88" s="81"/>
      <c r="M88" s="17"/>
      <c r="N88" s="81"/>
    </row>
    <row r="89" spans="1:14" ht="135.75" customHeight="1" x14ac:dyDescent="0.25">
      <c r="A89" s="21" t="s">
        <v>23</v>
      </c>
      <c r="B89" s="134" t="s">
        <v>126</v>
      </c>
      <c r="C89" s="134" t="s">
        <v>127</v>
      </c>
      <c r="D89" s="134" t="s">
        <v>29</v>
      </c>
      <c r="E89" s="54">
        <v>2</v>
      </c>
      <c r="F89" s="54">
        <v>5</v>
      </c>
      <c r="G89" s="45">
        <v>1</v>
      </c>
      <c r="H89" s="9">
        <v>38000</v>
      </c>
      <c r="I89" s="9">
        <v>0</v>
      </c>
      <c r="J89" s="9">
        <v>38000</v>
      </c>
      <c r="K89" s="10">
        <v>0</v>
      </c>
      <c r="L89" s="130">
        <f>(J89-I89+K89)/(H89-I89)</f>
        <v>1</v>
      </c>
      <c r="M89" s="17">
        <f>G89/L89</f>
        <v>1</v>
      </c>
      <c r="N89" s="130">
        <v>100</v>
      </c>
    </row>
    <row r="90" spans="1:14" ht="65.25" customHeight="1" x14ac:dyDescent="0.25">
      <c r="A90" s="164" t="s">
        <v>55</v>
      </c>
      <c r="B90" s="131" t="s">
        <v>205</v>
      </c>
      <c r="C90" s="134" t="s">
        <v>73</v>
      </c>
      <c r="D90" s="134" t="s">
        <v>72</v>
      </c>
      <c r="E90" s="54">
        <v>1</v>
      </c>
      <c r="F90" s="54">
        <v>1</v>
      </c>
      <c r="G90" s="45">
        <v>1</v>
      </c>
      <c r="H90" s="9">
        <v>10000</v>
      </c>
      <c r="I90" s="9">
        <v>0</v>
      </c>
      <c r="J90" s="9">
        <v>10000</v>
      </c>
      <c r="K90" s="10">
        <v>0</v>
      </c>
      <c r="L90" s="130">
        <f>(J90-I90+K90)/(H90-I90)</f>
        <v>1</v>
      </c>
      <c r="M90" s="17">
        <f>G90/L90</f>
        <v>1</v>
      </c>
      <c r="N90" s="130">
        <v>100</v>
      </c>
    </row>
    <row r="91" spans="1:14" ht="27" customHeight="1" thickBot="1" x14ac:dyDescent="0.3">
      <c r="A91" s="77"/>
      <c r="B91" s="76"/>
      <c r="C91" s="67" t="s">
        <v>112</v>
      </c>
      <c r="D91" s="67" t="s">
        <v>4</v>
      </c>
      <c r="E91" s="174" t="s">
        <v>4</v>
      </c>
      <c r="F91" s="174" t="s">
        <v>4</v>
      </c>
      <c r="G91" s="45">
        <v>1</v>
      </c>
      <c r="H91" s="9">
        <f>H88+H89+H90</f>
        <v>48000</v>
      </c>
      <c r="I91" s="9">
        <f t="shared" ref="I91:K91" si="16">I88+I89+I90</f>
        <v>0</v>
      </c>
      <c r="J91" s="9">
        <f t="shared" si="16"/>
        <v>48000</v>
      </c>
      <c r="K91" s="9">
        <f t="shared" si="16"/>
        <v>0</v>
      </c>
      <c r="L91" s="45">
        <f>(J91-I91+K91)/(H91-I91)</f>
        <v>1</v>
      </c>
      <c r="M91" s="17">
        <f>G91/L91</f>
        <v>1</v>
      </c>
      <c r="N91" s="81" t="s">
        <v>4</v>
      </c>
    </row>
    <row r="92" spans="1:14" ht="15.75" customHeight="1" thickBot="1" x14ac:dyDescent="0.3">
      <c r="A92" s="536" t="s">
        <v>119</v>
      </c>
      <c r="B92" s="537"/>
      <c r="C92" s="537"/>
      <c r="D92" s="537"/>
      <c r="E92" s="537"/>
      <c r="F92" s="537"/>
      <c r="G92" s="537"/>
      <c r="H92" s="537"/>
      <c r="I92" s="537"/>
      <c r="J92" s="537"/>
      <c r="K92" s="537"/>
      <c r="L92" s="537"/>
      <c r="M92" s="537"/>
      <c r="N92" s="47">
        <v>100</v>
      </c>
    </row>
    <row r="93" spans="1:14" ht="15.75" customHeight="1" x14ac:dyDescent="0.25">
      <c r="A93" s="618" t="s">
        <v>178</v>
      </c>
      <c r="B93" s="618"/>
      <c r="C93" s="618"/>
      <c r="D93" s="618"/>
      <c r="E93" s="618"/>
      <c r="F93" s="618"/>
      <c r="G93" s="618"/>
      <c r="H93" s="618"/>
      <c r="I93" s="618"/>
      <c r="J93" s="618"/>
      <c r="K93" s="618"/>
      <c r="L93" s="618"/>
      <c r="M93" s="618"/>
      <c r="N93" s="618"/>
    </row>
    <row r="94" spans="1:14" ht="18.75" customHeight="1" x14ac:dyDescent="0.25">
      <c r="A94" s="511" t="s">
        <v>189</v>
      </c>
      <c r="B94" s="511"/>
      <c r="C94" s="511"/>
      <c r="D94" s="511"/>
      <c r="E94" s="511"/>
      <c r="F94" s="511"/>
      <c r="G94" s="511"/>
      <c r="H94" s="511"/>
      <c r="I94" s="511"/>
      <c r="J94" s="511"/>
      <c r="K94" s="511"/>
      <c r="L94" s="511"/>
      <c r="M94" s="511"/>
      <c r="N94" s="511"/>
    </row>
    <row r="95" spans="1:14" ht="45.75" hidden="1" customHeight="1" x14ac:dyDescent="0.25">
      <c r="A95" s="492" t="s">
        <v>129</v>
      </c>
      <c r="B95" s="494" t="s">
        <v>128</v>
      </c>
      <c r="C95" s="67" t="s">
        <v>75</v>
      </c>
      <c r="D95" s="67" t="s">
        <v>50</v>
      </c>
      <c r="E95" s="150" t="s">
        <v>69</v>
      </c>
      <c r="F95" s="150" t="s">
        <v>69</v>
      </c>
      <c r="G95" s="150" t="s">
        <v>69</v>
      </c>
      <c r="H95" s="54" t="s">
        <v>69</v>
      </c>
      <c r="I95" s="54" t="s">
        <v>69</v>
      </c>
      <c r="J95" s="54" t="s">
        <v>69</v>
      </c>
      <c r="K95" s="54" t="s">
        <v>69</v>
      </c>
      <c r="L95" s="81" t="s">
        <v>69</v>
      </c>
      <c r="M95" s="17" t="s">
        <v>69</v>
      </c>
      <c r="N95" s="81" t="s">
        <v>4</v>
      </c>
    </row>
    <row r="96" spans="1:14" ht="32.25" hidden="1" customHeight="1" x14ac:dyDescent="0.25">
      <c r="A96" s="493"/>
      <c r="B96" s="495"/>
      <c r="C96" s="67" t="s">
        <v>76</v>
      </c>
      <c r="D96" s="67" t="s">
        <v>50</v>
      </c>
      <c r="E96" s="150" t="s">
        <v>69</v>
      </c>
      <c r="F96" s="150" t="s">
        <v>69</v>
      </c>
      <c r="G96" s="150" t="s">
        <v>69</v>
      </c>
      <c r="H96" s="81" t="s">
        <v>4</v>
      </c>
      <c r="I96" s="81" t="s">
        <v>4</v>
      </c>
      <c r="J96" s="81" t="s">
        <v>4</v>
      </c>
      <c r="K96" s="81" t="s">
        <v>4</v>
      </c>
      <c r="L96" s="81" t="s">
        <v>4</v>
      </c>
      <c r="M96" s="81" t="s">
        <v>4</v>
      </c>
      <c r="N96" s="81" t="s">
        <v>4</v>
      </c>
    </row>
    <row r="97" spans="1:14" ht="117.75" hidden="1" customHeight="1" x14ac:dyDescent="0.25">
      <c r="A97" s="21" t="s">
        <v>209</v>
      </c>
      <c r="B97" s="67" t="s">
        <v>206</v>
      </c>
      <c r="C97" s="67" t="s">
        <v>207</v>
      </c>
      <c r="D97" s="67" t="s">
        <v>50</v>
      </c>
      <c r="E97" s="54">
        <v>1</v>
      </c>
      <c r="F97" s="54">
        <v>1</v>
      </c>
      <c r="G97" s="45">
        <f>F97/E97</f>
        <v>1</v>
      </c>
      <c r="H97" s="9"/>
      <c r="I97" s="9">
        <v>0</v>
      </c>
      <c r="J97" s="9">
        <f>H97</f>
        <v>0</v>
      </c>
      <c r="K97" s="10">
        <v>0</v>
      </c>
      <c r="L97" s="81"/>
      <c r="M97" s="17"/>
      <c r="N97" s="81">
        <v>100</v>
      </c>
    </row>
    <row r="98" spans="1:14" ht="44.25" hidden="1" customHeight="1" x14ac:dyDescent="0.25">
      <c r="A98" s="21" t="s">
        <v>210</v>
      </c>
      <c r="B98" s="67" t="s">
        <v>208</v>
      </c>
      <c r="C98" s="67" t="s">
        <v>211</v>
      </c>
      <c r="D98" s="67" t="s">
        <v>50</v>
      </c>
      <c r="E98" s="54">
        <v>1</v>
      </c>
      <c r="F98" s="54">
        <v>1</v>
      </c>
      <c r="G98" s="45">
        <f>F98/E98</f>
        <v>1</v>
      </c>
      <c r="H98" s="9"/>
      <c r="I98" s="9">
        <v>0</v>
      </c>
      <c r="J98" s="9">
        <f>H98</f>
        <v>0</v>
      </c>
      <c r="K98" s="10">
        <v>0</v>
      </c>
      <c r="L98" s="81"/>
      <c r="M98" s="17"/>
      <c r="N98" s="81">
        <v>100</v>
      </c>
    </row>
    <row r="99" spans="1:14" ht="83.25" customHeight="1" x14ac:dyDescent="0.25">
      <c r="A99" s="164" t="s">
        <v>239</v>
      </c>
      <c r="B99" s="292" t="s">
        <v>238</v>
      </c>
      <c r="C99" s="294" t="s">
        <v>234</v>
      </c>
      <c r="D99" s="294" t="s">
        <v>50</v>
      </c>
      <c r="E99" s="54">
        <v>1</v>
      </c>
      <c r="F99" s="54">
        <v>1</v>
      </c>
      <c r="G99" s="45">
        <v>1</v>
      </c>
      <c r="H99" s="9">
        <v>2402117.35</v>
      </c>
      <c r="I99" s="9">
        <v>0</v>
      </c>
      <c r="J99" s="9">
        <f>H99</f>
        <v>2402117.35</v>
      </c>
      <c r="K99" s="10">
        <v>0</v>
      </c>
      <c r="L99" s="293">
        <v>1</v>
      </c>
      <c r="M99" s="17">
        <v>1</v>
      </c>
      <c r="N99" s="293">
        <v>100</v>
      </c>
    </row>
    <row r="100" spans="1:14" ht="15" customHeight="1" thickBot="1" x14ac:dyDescent="0.3">
      <c r="A100" s="77"/>
      <c r="B100" s="76"/>
      <c r="C100" s="67" t="s">
        <v>112</v>
      </c>
      <c r="D100" s="67" t="s">
        <v>4</v>
      </c>
      <c r="E100" s="174" t="s">
        <v>4</v>
      </c>
      <c r="F100" s="174" t="s">
        <v>4</v>
      </c>
      <c r="G100" s="45">
        <f>(G97)/1</f>
        <v>1</v>
      </c>
      <c r="H100" s="9">
        <f>H98+H97+H99</f>
        <v>2402117.35</v>
      </c>
      <c r="I100" s="9">
        <f t="shared" ref="I100:K100" si="17">I98+I97+I99</f>
        <v>0</v>
      </c>
      <c r="J100" s="9">
        <f t="shared" si="17"/>
        <v>2402117.35</v>
      </c>
      <c r="K100" s="9">
        <f t="shared" si="17"/>
        <v>0</v>
      </c>
      <c r="L100" s="81">
        <f>(J100-I100+K100)/(H100-I100)</f>
        <v>1</v>
      </c>
      <c r="M100" s="17">
        <f>G100/L100</f>
        <v>1</v>
      </c>
      <c r="N100" s="81" t="s">
        <v>4</v>
      </c>
    </row>
    <row r="101" spans="1:14" ht="15.75" customHeight="1" thickBot="1" x14ac:dyDescent="0.3">
      <c r="A101" s="536" t="s">
        <v>119</v>
      </c>
      <c r="B101" s="537"/>
      <c r="C101" s="537"/>
      <c r="D101" s="537"/>
      <c r="E101" s="537"/>
      <c r="F101" s="537"/>
      <c r="G101" s="537"/>
      <c r="H101" s="537"/>
      <c r="I101" s="537"/>
      <c r="J101" s="537"/>
      <c r="K101" s="537"/>
      <c r="L101" s="537"/>
      <c r="M101" s="537"/>
      <c r="N101" s="47">
        <f>M100/1*100</f>
        <v>100</v>
      </c>
    </row>
    <row r="102" spans="1:14" ht="15.75" hidden="1" customHeight="1" x14ac:dyDescent="0.25">
      <c r="A102" s="618" t="s">
        <v>179</v>
      </c>
      <c r="B102" s="618"/>
      <c r="C102" s="618"/>
      <c r="D102" s="618"/>
      <c r="E102" s="618"/>
      <c r="F102" s="618"/>
      <c r="G102" s="618"/>
      <c r="H102" s="618"/>
      <c r="I102" s="618"/>
      <c r="J102" s="618"/>
      <c r="K102" s="618"/>
      <c r="L102" s="618"/>
      <c r="M102" s="618"/>
      <c r="N102" s="618"/>
    </row>
    <row r="103" spans="1:14" ht="18.75" hidden="1" customHeight="1" x14ac:dyDescent="0.25">
      <c r="A103" s="511" t="s">
        <v>189</v>
      </c>
      <c r="B103" s="511"/>
      <c r="C103" s="511"/>
      <c r="D103" s="511"/>
      <c r="E103" s="511"/>
      <c r="F103" s="511"/>
      <c r="G103" s="511"/>
      <c r="H103" s="511"/>
      <c r="I103" s="511"/>
      <c r="J103" s="511"/>
      <c r="K103" s="511"/>
      <c r="L103" s="511"/>
      <c r="M103" s="511"/>
      <c r="N103" s="511"/>
    </row>
    <row r="104" spans="1:14" ht="45.75" hidden="1" customHeight="1" x14ac:dyDescent="0.25">
      <c r="A104" s="492" t="s">
        <v>163</v>
      </c>
      <c r="B104" s="494" t="s">
        <v>128</v>
      </c>
      <c r="C104" s="134" t="s">
        <v>75</v>
      </c>
      <c r="D104" s="134" t="s">
        <v>50</v>
      </c>
      <c r="E104" s="150" t="s">
        <v>69</v>
      </c>
      <c r="F104" s="150" t="s">
        <v>69</v>
      </c>
      <c r="G104" s="150" t="s">
        <v>69</v>
      </c>
      <c r="H104" s="54" t="s">
        <v>69</v>
      </c>
      <c r="I104" s="54" t="s">
        <v>69</v>
      </c>
      <c r="J104" s="54" t="s">
        <v>69</v>
      </c>
      <c r="K104" s="54" t="s">
        <v>69</v>
      </c>
      <c r="L104" s="130" t="s">
        <v>69</v>
      </c>
      <c r="M104" s="17" t="s">
        <v>69</v>
      </c>
      <c r="N104" s="130" t="s">
        <v>4</v>
      </c>
    </row>
    <row r="105" spans="1:14" ht="32.25" hidden="1" customHeight="1" x14ac:dyDescent="0.25">
      <c r="A105" s="493"/>
      <c r="B105" s="495"/>
      <c r="C105" s="134" t="s">
        <v>76</v>
      </c>
      <c r="D105" s="134" t="s">
        <v>50</v>
      </c>
      <c r="E105" s="150" t="s">
        <v>69</v>
      </c>
      <c r="F105" s="150" t="s">
        <v>69</v>
      </c>
      <c r="G105" s="150" t="s">
        <v>69</v>
      </c>
      <c r="H105" s="130" t="s">
        <v>4</v>
      </c>
      <c r="I105" s="130" t="s">
        <v>4</v>
      </c>
      <c r="J105" s="130" t="s">
        <v>4</v>
      </c>
      <c r="K105" s="130" t="s">
        <v>4</v>
      </c>
      <c r="L105" s="130" t="s">
        <v>4</v>
      </c>
      <c r="M105" s="130" t="s">
        <v>4</v>
      </c>
      <c r="N105" s="130" t="s">
        <v>4</v>
      </c>
    </row>
    <row r="106" spans="1:14" ht="92.25" hidden="1" customHeight="1" x14ac:dyDescent="0.25">
      <c r="A106" s="525" t="s">
        <v>163</v>
      </c>
      <c r="B106" s="494" t="s">
        <v>176</v>
      </c>
      <c r="C106" s="134" t="s">
        <v>212</v>
      </c>
      <c r="D106" s="134" t="s">
        <v>50</v>
      </c>
      <c r="E106" s="54">
        <v>1</v>
      </c>
      <c r="F106" s="54">
        <v>1</v>
      </c>
      <c r="G106" s="45">
        <f>F106/E106</f>
        <v>1</v>
      </c>
      <c r="H106" s="431"/>
      <c r="I106" s="431">
        <v>0</v>
      </c>
      <c r="J106" s="431">
        <f>H106</f>
        <v>0</v>
      </c>
      <c r="K106" s="520">
        <v>0</v>
      </c>
      <c r="L106" s="515" t="e">
        <f>(J106-I106+K106)/(H106-I106)</f>
        <v>#DIV/0!</v>
      </c>
      <c r="M106" s="512" t="e">
        <f>G106/L106</f>
        <v>#DIV/0!</v>
      </c>
      <c r="N106" s="515">
        <v>100</v>
      </c>
    </row>
    <row r="107" spans="1:14" ht="15" hidden="1" customHeight="1" x14ac:dyDescent="0.25">
      <c r="A107" s="526"/>
      <c r="B107" s="528"/>
      <c r="C107" s="134"/>
      <c r="D107" s="134" t="s">
        <v>4</v>
      </c>
      <c r="E107" s="174"/>
      <c r="F107" s="174"/>
      <c r="G107" s="45" t="e">
        <f t="shared" ref="G107" si="18">F107/E107</f>
        <v>#DIV/0!</v>
      </c>
      <c r="H107" s="519"/>
      <c r="I107" s="519"/>
      <c r="J107" s="519"/>
      <c r="K107" s="521"/>
      <c r="L107" s="516"/>
      <c r="M107" s="513"/>
      <c r="N107" s="516"/>
    </row>
    <row r="108" spans="1:14" ht="39.75" hidden="1" customHeight="1" x14ac:dyDescent="0.25">
      <c r="A108" s="527"/>
      <c r="B108" s="495"/>
      <c r="C108" s="134"/>
      <c r="D108" s="134" t="s">
        <v>72</v>
      </c>
      <c r="E108" s="54"/>
      <c r="F108" s="54"/>
      <c r="G108" s="45" t="e">
        <f>F108/E108</f>
        <v>#DIV/0!</v>
      </c>
      <c r="H108" s="432"/>
      <c r="I108" s="432"/>
      <c r="J108" s="432"/>
      <c r="K108" s="522"/>
      <c r="L108" s="517"/>
      <c r="M108" s="514"/>
      <c r="N108" s="517"/>
    </row>
    <row r="109" spans="1:14" ht="17.25" hidden="1" customHeight="1" x14ac:dyDescent="0.25">
      <c r="A109" s="141"/>
      <c r="B109" s="134"/>
      <c r="C109" s="134" t="s">
        <v>112</v>
      </c>
      <c r="D109" s="134" t="s">
        <v>4</v>
      </c>
      <c r="E109" s="174" t="s">
        <v>4</v>
      </c>
      <c r="F109" s="174" t="s">
        <v>4</v>
      </c>
      <c r="G109" s="45">
        <f>(G106)/1</f>
        <v>1</v>
      </c>
      <c r="H109" s="9">
        <f>H106</f>
        <v>0</v>
      </c>
      <c r="I109" s="9">
        <f>I106</f>
        <v>0</v>
      </c>
      <c r="J109" s="9">
        <f>J106</f>
        <v>0</v>
      </c>
      <c r="K109" s="9">
        <f>K106</f>
        <v>0</v>
      </c>
      <c r="L109" s="17">
        <v>1</v>
      </c>
      <c r="M109" s="17">
        <v>1</v>
      </c>
      <c r="N109" s="130">
        <v>100</v>
      </c>
    </row>
    <row r="110" spans="1:14" ht="15.75" hidden="1" customHeight="1" thickBot="1" x14ac:dyDescent="0.3">
      <c r="A110" s="523" t="s">
        <v>119</v>
      </c>
      <c r="B110" s="524"/>
      <c r="C110" s="524"/>
      <c r="D110" s="524"/>
      <c r="E110" s="524"/>
      <c r="F110" s="524"/>
      <c r="G110" s="524"/>
      <c r="H110" s="524"/>
      <c r="I110" s="524"/>
      <c r="J110" s="524"/>
      <c r="K110" s="524"/>
      <c r="L110" s="524"/>
      <c r="M110" s="524"/>
      <c r="N110" s="60" t="e">
        <f>M106/1*100</f>
        <v>#DIV/0!</v>
      </c>
    </row>
    <row r="111" spans="1:14" ht="15.75" hidden="1" customHeight="1" x14ac:dyDescent="0.25">
      <c r="A111" s="618" t="s">
        <v>213</v>
      </c>
      <c r="B111" s="618"/>
      <c r="C111" s="618"/>
      <c r="D111" s="618"/>
      <c r="E111" s="618"/>
      <c r="F111" s="618"/>
      <c r="G111" s="618"/>
      <c r="H111" s="618"/>
      <c r="I111" s="618"/>
      <c r="J111" s="618"/>
      <c r="K111" s="618"/>
      <c r="L111" s="618"/>
      <c r="M111" s="618"/>
      <c r="N111" s="618"/>
    </row>
    <row r="112" spans="1:14" ht="18.75" hidden="1" customHeight="1" x14ac:dyDescent="0.25">
      <c r="A112" s="511" t="s">
        <v>189</v>
      </c>
      <c r="B112" s="511"/>
      <c r="C112" s="511"/>
      <c r="D112" s="511"/>
      <c r="E112" s="511"/>
      <c r="F112" s="511"/>
      <c r="G112" s="511"/>
      <c r="H112" s="511"/>
      <c r="I112" s="511"/>
      <c r="J112" s="511"/>
      <c r="K112" s="511"/>
      <c r="L112" s="511"/>
      <c r="M112" s="511"/>
      <c r="N112" s="511"/>
    </row>
    <row r="113" spans="1:14" ht="45.75" hidden="1" customHeight="1" x14ac:dyDescent="0.25">
      <c r="A113" s="492" t="s">
        <v>163</v>
      </c>
      <c r="B113" s="494" t="s">
        <v>128</v>
      </c>
      <c r="C113" s="67" t="s">
        <v>75</v>
      </c>
      <c r="D113" s="67" t="s">
        <v>50</v>
      </c>
      <c r="E113" s="150" t="s">
        <v>69</v>
      </c>
      <c r="F113" s="150" t="s">
        <v>69</v>
      </c>
      <c r="G113" s="150" t="s">
        <v>69</v>
      </c>
      <c r="H113" s="54" t="s">
        <v>69</v>
      </c>
      <c r="I113" s="54" t="s">
        <v>69</v>
      </c>
      <c r="J113" s="54" t="s">
        <v>69</v>
      </c>
      <c r="K113" s="54" t="s">
        <v>69</v>
      </c>
      <c r="L113" s="81" t="s">
        <v>69</v>
      </c>
      <c r="M113" s="17" t="s">
        <v>69</v>
      </c>
      <c r="N113" s="81" t="s">
        <v>4</v>
      </c>
    </row>
    <row r="114" spans="1:14" ht="32.25" hidden="1" customHeight="1" x14ac:dyDescent="0.25">
      <c r="A114" s="493"/>
      <c r="B114" s="495"/>
      <c r="C114" s="67" t="s">
        <v>76</v>
      </c>
      <c r="D114" s="67" t="s">
        <v>50</v>
      </c>
      <c r="E114" s="150" t="s">
        <v>69</v>
      </c>
      <c r="F114" s="150" t="s">
        <v>69</v>
      </c>
      <c r="G114" s="150" t="s">
        <v>69</v>
      </c>
      <c r="H114" s="81" t="s">
        <v>4</v>
      </c>
      <c r="I114" s="81" t="s">
        <v>4</v>
      </c>
      <c r="J114" s="81" t="s">
        <v>4</v>
      </c>
      <c r="K114" s="81" t="s">
        <v>4</v>
      </c>
      <c r="L114" s="81" t="s">
        <v>4</v>
      </c>
      <c r="M114" s="81" t="s">
        <v>4</v>
      </c>
      <c r="N114" s="81" t="s">
        <v>4</v>
      </c>
    </row>
    <row r="115" spans="1:14" ht="112.5" hidden="1" customHeight="1" x14ac:dyDescent="0.25">
      <c r="A115" s="525" t="s">
        <v>215</v>
      </c>
      <c r="B115" s="494" t="s">
        <v>214</v>
      </c>
      <c r="C115" s="67" t="s">
        <v>216</v>
      </c>
      <c r="D115" s="67" t="s">
        <v>50</v>
      </c>
      <c r="E115" s="54">
        <v>1</v>
      </c>
      <c r="F115" s="54">
        <v>1</v>
      </c>
      <c r="G115" s="45">
        <f>F115/E115</f>
        <v>1</v>
      </c>
      <c r="H115" s="431"/>
      <c r="I115" s="431">
        <v>0</v>
      </c>
      <c r="J115" s="431">
        <f>H115</f>
        <v>0</v>
      </c>
      <c r="K115" s="520">
        <v>0</v>
      </c>
      <c r="L115" s="515" t="e">
        <f>(J115-I115+K115)/(H115-I115)</f>
        <v>#DIV/0!</v>
      </c>
      <c r="M115" s="512" t="e">
        <f>G115/L115</f>
        <v>#DIV/0!</v>
      </c>
      <c r="N115" s="515">
        <v>100</v>
      </c>
    </row>
    <row r="116" spans="1:14" ht="15" hidden="1" customHeight="1" x14ac:dyDescent="0.25">
      <c r="A116" s="526"/>
      <c r="B116" s="528"/>
      <c r="C116" s="67"/>
      <c r="D116" s="67" t="s">
        <v>4</v>
      </c>
      <c r="E116" s="185"/>
      <c r="F116" s="185"/>
      <c r="G116" s="45" t="e">
        <f t="shared" ref="G116" si="19">F116/E116</f>
        <v>#DIV/0!</v>
      </c>
      <c r="H116" s="519"/>
      <c r="I116" s="519"/>
      <c r="J116" s="519"/>
      <c r="K116" s="521"/>
      <c r="L116" s="516"/>
      <c r="M116" s="513"/>
      <c r="N116" s="516"/>
    </row>
    <row r="117" spans="1:14" ht="39.75" hidden="1" customHeight="1" x14ac:dyDescent="0.25">
      <c r="A117" s="527"/>
      <c r="B117" s="495"/>
      <c r="C117" s="67"/>
      <c r="D117" s="67" t="s">
        <v>72</v>
      </c>
      <c r="E117" s="54"/>
      <c r="F117" s="54"/>
      <c r="G117" s="45" t="e">
        <f>F117/E117</f>
        <v>#DIV/0!</v>
      </c>
      <c r="H117" s="432"/>
      <c r="I117" s="432"/>
      <c r="J117" s="432"/>
      <c r="K117" s="522"/>
      <c r="L117" s="517"/>
      <c r="M117" s="514"/>
      <c r="N117" s="517"/>
    </row>
    <row r="118" spans="1:14" ht="17.25" hidden="1" customHeight="1" x14ac:dyDescent="0.25">
      <c r="A118" s="141"/>
      <c r="B118" s="134"/>
      <c r="C118" s="67" t="s">
        <v>112</v>
      </c>
      <c r="D118" s="67" t="s">
        <v>4</v>
      </c>
      <c r="E118" s="185" t="s">
        <v>4</v>
      </c>
      <c r="F118" s="185" t="s">
        <v>4</v>
      </c>
      <c r="G118" s="45">
        <f>(G115)/1</f>
        <v>1</v>
      </c>
      <c r="H118" s="9">
        <f>H115</f>
        <v>0</v>
      </c>
      <c r="I118" s="9">
        <f>I115</f>
        <v>0</v>
      </c>
      <c r="J118" s="9">
        <f>J115</f>
        <v>0</v>
      </c>
      <c r="K118" s="9">
        <f>K115</f>
        <v>0</v>
      </c>
      <c r="L118" s="17">
        <v>1</v>
      </c>
      <c r="M118" s="17">
        <v>1</v>
      </c>
      <c r="N118" s="81">
        <v>100</v>
      </c>
    </row>
    <row r="119" spans="1:14" ht="15.75" hidden="1" customHeight="1" thickBot="1" x14ac:dyDescent="0.3">
      <c r="A119" s="523" t="s">
        <v>119</v>
      </c>
      <c r="B119" s="524"/>
      <c r="C119" s="524"/>
      <c r="D119" s="524"/>
      <c r="E119" s="524"/>
      <c r="F119" s="524"/>
      <c r="G119" s="524"/>
      <c r="H119" s="524"/>
      <c r="I119" s="524"/>
      <c r="J119" s="524"/>
      <c r="K119" s="524"/>
      <c r="L119" s="524"/>
      <c r="M119" s="524"/>
      <c r="N119" s="60" t="e">
        <f>M115/1*100</f>
        <v>#DIV/0!</v>
      </c>
    </row>
    <row r="120" spans="1:14" ht="27" customHeight="1" x14ac:dyDescent="0.25">
      <c r="A120" s="540" t="s">
        <v>130</v>
      </c>
      <c r="B120" s="540"/>
      <c r="C120" s="540"/>
      <c r="D120" s="540"/>
      <c r="E120" s="540"/>
      <c r="F120" s="540"/>
      <c r="G120" s="540"/>
      <c r="H120" s="540"/>
      <c r="I120" s="540"/>
      <c r="J120" s="540"/>
      <c r="K120" s="540"/>
      <c r="L120" s="540"/>
      <c r="M120" s="540"/>
      <c r="N120" s="540"/>
    </row>
    <row r="121" spans="1:14" ht="18.75" customHeight="1" x14ac:dyDescent="0.25">
      <c r="A121" s="538" t="s">
        <v>190</v>
      </c>
      <c r="B121" s="539"/>
      <c r="C121" s="539"/>
      <c r="D121" s="539"/>
      <c r="E121" s="539"/>
      <c r="F121" s="539"/>
      <c r="G121" s="539"/>
      <c r="H121" s="539"/>
      <c r="I121" s="539"/>
      <c r="J121" s="539"/>
      <c r="K121" s="539"/>
      <c r="L121" s="539"/>
      <c r="M121" s="539"/>
      <c r="N121" s="539"/>
    </row>
    <row r="122" spans="1:14" ht="47.25" customHeight="1" x14ac:dyDescent="0.25">
      <c r="A122" s="101" t="s">
        <v>3</v>
      </c>
      <c r="B122" s="100" t="s">
        <v>177</v>
      </c>
      <c r="C122" s="100" t="s">
        <v>131</v>
      </c>
      <c r="D122" s="100" t="s">
        <v>29</v>
      </c>
      <c r="E122" s="54" t="s">
        <v>124</v>
      </c>
      <c r="F122" s="301">
        <v>405</v>
      </c>
      <c r="G122" s="45">
        <v>1</v>
      </c>
      <c r="H122" s="9">
        <v>2932271.82</v>
      </c>
      <c r="I122" s="10">
        <v>0</v>
      </c>
      <c r="J122" s="9">
        <f>H122</f>
        <v>2932271.82</v>
      </c>
      <c r="K122" s="10">
        <v>32673.06</v>
      </c>
      <c r="L122" s="45">
        <f>(J122-I122+K122)/(H122-I122)</f>
        <v>1.0111425754519578</v>
      </c>
      <c r="M122" s="17">
        <f>G122/L122</f>
        <v>0.98898021335222941</v>
      </c>
      <c r="N122" s="111">
        <v>100</v>
      </c>
    </row>
    <row r="123" spans="1:14" s="129" customFormat="1" ht="44.25" customHeight="1" x14ac:dyDescent="0.25">
      <c r="A123" s="492" t="s">
        <v>6</v>
      </c>
      <c r="B123" s="494" t="s">
        <v>133</v>
      </c>
      <c r="C123" s="126" t="s">
        <v>37</v>
      </c>
      <c r="D123" s="126" t="s">
        <v>29</v>
      </c>
      <c r="E123" s="54" t="s">
        <v>38</v>
      </c>
      <c r="F123" s="191">
        <v>0</v>
      </c>
      <c r="G123" s="45">
        <v>1</v>
      </c>
      <c r="H123" s="431">
        <v>40274813.439999998</v>
      </c>
      <c r="I123" s="520">
        <v>87.15</v>
      </c>
      <c r="J123" s="431">
        <f>H123</f>
        <v>40274813.439999998</v>
      </c>
      <c r="K123" s="520">
        <v>0</v>
      </c>
      <c r="L123" s="496">
        <f>(J123-I123+K123)/(H123-I123)</f>
        <v>1</v>
      </c>
      <c r="M123" s="512">
        <f>(G123+G124)/L123/2</f>
        <v>1</v>
      </c>
      <c r="N123" s="515">
        <v>100</v>
      </c>
    </row>
    <row r="124" spans="1:14" ht="35.25" customHeight="1" x14ac:dyDescent="0.25">
      <c r="A124" s="493"/>
      <c r="B124" s="495"/>
      <c r="C124" s="126" t="s">
        <v>155</v>
      </c>
      <c r="D124" s="126" t="s">
        <v>29</v>
      </c>
      <c r="E124" s="191">
        <v>100</v>
      </c>
      <c r="F124" s="191">
        <v>100</v>
      </c>
      <c r="G124" s="45">
        <v>1</v>
      </c>
      <c r="H124" s="432"/>
      <c r="I124" s="522"/>
      <c r="J124" s="432"/>
      <c r="K124" s="522"/>
      <c r="L124" s="497"/>
      <c r="M124" s="514"/>
      <c r="N124" s="517"/>
    </row>
    <row r="125" spans="1:14" ht="23.25" customHeight="1" thickBot="1" x14ac:dyDescent="0.3">
      <c r="A125" s="119"/>
      <c r="B125" s="118"/>
      <c r="C125" s="116" t="s">
        <v>112</v>
      </c>
      <c r="D125" s="116" t="s">
        <v>201</v>
      </c>
      <c r="E125" s="191" t="s">
        <v>201</v>
      </c>
      <c r="F125" s="191" t="s">
        <v>201</v>
      </c>
      <c r="G125" s="45">
        <f>(G123+G124)/2</f>
        <v>1</v>
      </c>
      <c r="H125" s="114">
        <f>H122+H123</f>
        <v>43207085.259999998</v>
      </c>
      <c r="I125" s="133">
        <f t="shared" ref="I125" si="20">I122+I123</f>
        <v>87.15</v>
      </c>
      <c r="J125" s="128">
        <f t="shared" ref="J125" si="21">J122+J123</f>
        <v>43207085.259999998</v>
      </c>
      <c r="K125" s="128">
        <f>K122+K123</f>
        <v>32673.06</v>
      </c>
      <c r="L125" s="181">
        <f>(J125-I125+K125)/(H125-I125)</f>
        <v>1.0007561983342796</v>
      </c>
      <c r="M125" s="112">
        <f>G125/L125</f>
        <v>0.9992443730695465</v>
      </c>
      <c r="N125" s="113">
        <v>100</v>
      </c>
    </row>
    <row r="126" spans="1:14" ht="70.5" hidden="1" customHeight="1" x14ac:dyDescent="0.25">
      <c r="A126" s="492" t="s">
        <v>132</v>
      </c>
      <c r="B126" s="494" t="s">
        <v>195</v>
      </c>
      <c r="C126" s="67" t="s">
        <v>193</v>
      </c>
      <c r="D126" s="67" t="s">
        <v>72</v>
      </c>
      <c r="E126" s="150">
        <v>28</v>
      </c>
      <c r="F126" s="150">
        <v>31</v>
      </c>
      <c r="G126" s="150">
        <v>1</v>
      </c>
      <c r="H126" s="498">
        <v>1767347.6</v>
      </c>
      <c r="I126" s="498">
        <v>0</v>
      </c>
      <c r="J126" s="498">
        <v>1767347.6</v>
      </c>
      <c r="K126" s="498"/>
      <c r="L126" s="496">
        <f>(J126-I126+K126)/(H126-I126)</f>
        <v>1</v>
      </c>
      <c r="M126" s="431">
        <v>0.69</v>
      </c>
      <c r="N126" s="515">
        <v>69</v>
      </c>
    </row>
    <row r="127" spans="1:14" ht="21.75" hidden="1" customHeight="1" x14ac:dyDescent="0.25">
      <c r="A127" s="493"/>
      <c r="B127" s="495"/>
      <c r="C127" s="97" t="s">
        <v>194</v>
      </c>
      <c r="D127" s="97" t="s">
        <v>29</v>
      </c>
      <c r="E127" s="151">
        <v>4.8</v>
      </c>
      <c r="F127" s="151">
        <v>1.8</v>
      </c>
      <c r="G127" s="149">
        <f>F127/E127</f>
        <v>0.375</v>
      </c>
      <c r="H127" s="499"/>
      <c r="I127" s="499"/>
      <c r="J127" s="499"/>
      <c r="K127" s="499"/>
      <c r="L127" s="497"/>
      <c r="M127" s="432"/>
      <c r="N127" s="517"/>
    </row>
    <row r="128" spans="1:14" ht="23.25" hidden="1" customHeight="1" thickBot="1" x14ac:dyDescent="0.3">
      <c r="A128" s="105"/>
      <c r="B128" s="99"/>
      <c r="C128" s="94" t="s">
        <v>112</v>
      </c>
      <c r="D128" s="94" t="s">
        <v>4</v>
      </c>
      <c r="E128" s="152" t="s">
        <v>4</v>
      </c>
      <c r="F128" s="152" t="s">
        <v>4</v>
      </c>
      <c r="G128" s="153">
        <f>(G126+G127)/2</f>
        <v>0.6875</v>
      </c>
      <c r="H128" s="96">
        <f>H126</f>
        <v>1767347.6</v>
      </c>
      <c r="I128" s="132">
        <f t="shared" ref="I128" si="22">I126</f>
        <v>0</v>
      </c>
      <c r="J128" s="127">
        <f t="shared" ref="J128" si="23">J126</f>
        <v>1767347.6</v>
      </c>
      <c r="K128" s="127"/>
      <c r="L128" s="95">
        <f>(J128-I128+K128)/(H128-I128)</f>
        <v>1</v>
      </c>
      <c r="M128" s="96">
        <f>G128/L128</f>
        <v>0.6875</v>
      </c>
      <c r="N128" s="110">
        <v>69</v>
      </c>
    </row>
    <row r="129" spans="1:19" ht="19.5" customHeight="1" thickBot="1" x14ac:dyDescent="0.3">
      <c r="A129" s="428" t="s">
        <v>119</v>
      </c>
      <c r="B129" s="429"/>
      <c r="C129" s="429"/>
      <c r="D129" s="429"/>
      <c r="E129" s="429"/>
      <c r="F129" s="429"/>
      <c r="G129" s="429"/>
      <c r="H129" s="429"/>
      <c r="I129" s="429"/>
      <c r="J129" s="429"/>
      <c r="K129" s="429"/>
      <c r="L129" s="429"/>
      <c r="M129" s="430"/>
      <c r="N129" s="125">
        <f>(1+1)/2*100</f>
        <v>100</v>
      </c>
    </row>
    <row r="130" spans="1:19" ht="20.25" customHeight="1" thickBot="1" x14ac:dyDescent="0.3">
      <c r="A130" s="661" t="s">
        <v>134</v>
      </c>
      <c r="B130" s="661"/>
      <c r="C130" s="661"/>
      <c r="D130" s="661"/>
      <c r="E130" s="661"/>
      <c r="F130" s="661"/>
      <c r="G130" s="661"/>
      <c r="H130" s="661"/>
      <c r="I130" s="661"/>
      <c r="J130" s="661"/>
      <c r="K130" s="661"/>
      <c r="L130" s="661"/>
      <c r="M130" s="661"/>
      <c r="N130" s="106">
        <f>(100+100+100+100)/4</f>
        <v>100</v>
      </c>
    </row>
    <row r="131" spans="1:19" ht="21.75" customHeight="1" thickBot="1" x14ac:dyDescent="0.3">
      <c r="A131" s="463" t="s">
        <v>135</v>
      </c>
      <c r="B131" s="463"/>
      <c r="C131" s="463"/>
      <c r="D131" s="463"/>
      <c r="E131" s="463"/>
      <c r="F131" s="463"/>
      <c r="G131" s="463"/>
      <c r="H131" s="463"/>
      <c r="I131" s="463"/>
      <c r="J131" s="463"/>
      <c r="K131" s="463"/>
      <c r="L131" s="463"/>
      <c r="M131" s="463"/>
      <c r="N131" s="49">
        <f>(99.5+100)/2</f>
        <v>99.75</v>
      </c>
      <c r="O131" s="666" t="s">
        <v>182</v>
      </c>
      <c r="P131" s="61" t="s">
        <v>244</v>
      </c>
      <c r="Q131" s="61"/>
      <c r="R131" s="61"/>
      <c r="S131" s="61"/>
    </row>
    <row r="132" spans="1:19" ht="21.75" hidden="1" customHeight="1" x14ac:dyDescent="0.25">
      <c r="A132" s="50"/>
      <c r="B132" s="50"/>
      <c r="C132" s="50"/>
      <c r="D132" s="50"/>
      <c r="E132" s="50"/>
      <c r="F132" s="50"/>
      <c r="G132" s="192"/>
      <c r="H132" s="48"/>
      <c r="I132" s="48"/>
      <c r="J132" s="48"/>
      <c r="K132" s="48"/>
      <c r="L132" s="52"/>
      <c r="M132" s="50"/>
      <c r="N132" s="33"/>
      <c r="O132" s="666"/>
    </row>
    <row r="133" spans="1:19" ht="6.75" hidden="1" customHeight="1" x14ac:dyDescent="0.25">
      <c r="A133" s="50"/>
      <c r="B133" s="50"/>
      <c r="C133" s="50"/>
      <c r="D133" s="50"/>
      <c r="E133" s="50"/>
      <c r="F133" s="50"/>
      <c r="G133" s="192"/>
      <c r="H133" s="62"/>
      <c r="I133" s="62"/>
      <c r="J133" s="62"/>
      <c r="K133" s="90">
        <f>K29+K39+K45+K49+K57+K80</f>
        <v>2010241.0099999998</v>
      </c>
      <c r="L133" s="63"/>
      <c r="M133" s="50"/>
      <c r="N133" s="33"/>
      <c r="O133" s="666"/>
    </row>
    <row r="134" spans="1:19" x14ac:dyDescent="0.25">
      <c r="A134" s="53" t="s">
        <v>141</v>
      </c>
      <c r="B134" s="51"/>
      <c r="C134" s="51"/>
      <c r="D134" s="51"/>
      <c r="E134" s="51"/>
      <c r="F134" s="51"/>
      <c r="G134" s="193"/>
      <c r="H134" s="64"/>
      <c r="I134" s="65"/>
      <c r="J134" s="65"/>
      <c r="K134" s="65"/>
      <c r="L134" s="65"/>
      <c r="M134" s="51"/>
    </row>
    <row r="135" spans="1:19" x14ac:dyDescent="0.25">
      <c r="A135" s="23"/>
      <c r="E135" s="3"/>
      <c r="F135" s="3"/>
      <c r="G135" s="44"/>
      <c r="H135" s="217">
        <f>H31+H34+H41+H48+H52+H57+H61+H75+H76+H79+H80+H82+H83+H89+H90+H122+H123+H99</f>
        <v>208169151.61000001</v>
      </c>
      <c r="I135" s="217"/>
      <c r="J135" s="217">
        <f>J31+J34+J41+J48+J52+J57+J61+J75+J76+J79+J80+J82+J83+J89+J90+J122+J123+J99</f>
        <v>207965781.17000002</v>
      </c>
      <c r="K135" s="65"/>
      <c r="L135" s="65"/>
      <c r="M135" s="51"/>
    </row>
    <row r="136" spans="1:19" x14ac:dyDescent="0.25">
      <c r="A136" s="23"/>
      <c r="E136" s="3"/>
      <c r="F136" s="3"/>
      <c r="G136" s="44"/>
      <c r="H136" s="218">
        <f>H31+H34+H41+H48+H52+H60+H61+H84+H91+H100+H109+H118+H125</f>
        <v>208169151.60999998</v>
      </c>
      <c r="I136" s="217">
        <f t="shared" ref="I136:K136" si="24">I31+I34+I41+I48+I52+I60+I61+I84+I91+I100+I109+I118+I125</f>
        <v>1941692.0999999999</v>
      </c>
      <c r="J136" s="217">
        <f t="shared" si="24"/>
        <v>207965781.16999999</v>
      </c>
      <c r="K136" s="217">
        <f t="shared" si="24"/>
        <v>2042914.0699999998</v>
      </c>
      <c r="L136" s="65"/>
      <c r="M136" s="51"/>
    </row>
    <row r="137" spans="1:19" ht="66" customHeight="1" x14ac:dyDescent="0.25">
      <c r="A137" s="624" t="s">
        <v>0</v>
      </c>
      <c r="B137" s="543" t="s">
        <v>77</v>
      </c>
      <c r="C137" s="660" t="s">
        <v>78</v>
      </c>
      <c r="D137" s="543" t="s">
        <v>103</v>
      </c>
      <c r="E137" s="543"/>
      <c r="F137" s="544" t="s">
        <v>104</v>
      </c>
      <c r="G137" s="545"/>
      <c r="H137" s="545"/>
      <c r="I137" s="545"/>
      <c r="J137" s="545"/>
      <c r="K137" s="545"/>
      <c r="L137" s="546"/>
    </row>
    <row r="138" spans="1:19" x14ac:dyDescent="0.25">
      <c r="A138" s="624"/>
      <c r="B138" s="543"/>
      <c r="C138" s="660"/>
      <c r="D138" s="24" t="s">
        <v>66</v>
      </c>
      <c r="E138" s="171" t="s">
        <v>67</v>
      </c>
      <c r="F138" s="544"/>
      <c r="G138" s="545"/>
      <c r="H138" s="545"/>
      <c r="I138" s="545"/>
      <c r="J138" s="545"/>
      <c r="K138" s="545"/>
      <c r="L138" s="546"/>
    </row>
    <row r="139" spans="1:19" x14ac:dyDescent="0.25">
      <c r="A139" s="172">
        <v>1</v>
      </c>
      <c r="B139" s="171">
        <v>2</v>
      </c>
      <c r="C139" s="171">
        <v>3</v>
      </c>
      <c r="D139" s="171">
        <v>4</v>
      </c>
      <c r="E139" s="171">
        <v>5</v>
      </c>
      <c r="F139" s="544">
        <v>6</v>
      </c>
      <c r="G139" s="545"/>
      <c r="H139" s="545"/>
      <c r="I139" s="545"/>
      <c r="J139" s="545"/>
      <c r="K139" s="545"/>
      <c r="L139" s="546"/>
    </row>
    <row r="140" spans="1:19" x14ac:dyDescent="0.25">
      <c r="A140" s="24"/>
      <c r="B140" s="178"/>
      <c r="C140" s="178"/>
      <c r="D140" s="178"/>
      <c r="E140" s="178"/>
      <c r="F140" s="178"/>
      <c r="G140" s="194"/>
      <c r="H140" s="178"/>
      <c r="I140" s="178"/>
      <c r="J140" s="178"/>
      <c r="K140" s="178"/>
      <c r="L140" s="179"/>
    </row>
    <row r="141" spans="1:19" ht="15.75" customHeight="1" x14ac:dyDescent="0.25">
      <c r="A141" s="544" t="s">
        <v>86</v>
      </c>
      <c r="B141" s="545"/>
      <c r="C141" s="545"/>
      <c r="D141" s="545"/>
      <c r="E141" s="545"/>
      <c r="F141" s="545"/>
      <c r="G141" s="545"/>
      <c r="H141" s="545"/>
      <c r="I141" s="545"/>
      <c r="J141" s="545"/>
      <c r="K141" s="545"/>
      <c r="L141" s="546"/>
    </row>
    <row r="142" spans="1:19" s="25" customFormat="1" ht="12" hidden="1" x14ac:dyDescent="0.2">
      <c r="A142" s="173"/>
      <c r="B142" s="173" t="s">
        <v>105</v>
      </c>
      <c r="C142" s="173"/>
      <c r="D142" s="86"/>
      <c r="E142" s="195"/>
      <c r="F142" s="173"/>
      <c r="G142" s="460" t="e">
        <f>F142/D142</f>
        <v>#DIV/0!</v>
      </c>
      <c r="H142" s="461"/>
      <c r="I142" s="461"/>
      <c r="J142" s="461"/>
      <c r="K142" s="461"/>
      <c r="L142" s="462"/>
    </row>
    <row r="143" spans="1:19" s="25" customFormat="1" ht="12" hidden="1" x14ac:dyDescent="0.2">
      <c r="A143" s="173"/>
      <c r="B143" s="173" t="s">
        <v>106</v>
      </c>
      <c r="C143" s="173"/>
      <c r="D143" s="86"/>
      <c r="E143" s="195"/>
      <c r="F143" s="173"/>
      <c r="G143" s="460" t="e">
        <f>F143/D143</f>
        <v>#DIV/0!</v>
      </c>
      <c r="H143" s="461"/>
      <c r="I143" s="461"/>
      <c r="J143" s="461"/>
      <c r="K143" s="461"/>
      <c r="L143" s="462"/>
    </row>
    <row r="144" spans="1:19" s="25" customFormat="1" ht="12" hidden="1" x14ac:dyDescent="0.2">
      <c r="A144" s="464" t="s">
        <v>107</v>
      </c>
      <c r="B144" s="464"/>
      <c r="C144" s="464"/>
      <c r="D144" s="464"/>
      <c r="E144" s="464"/>
      <c r="F144" s="173"/>
      <c r="G144" s="460"/>
      <c r="H144" s="461"/>
      <c r="I144" s="461"/>
      <c r="J144" s="461"/>
      <c r="K144" s="461"/>
      <c r="L144" s="462"/>
    </row>
    <row r="145" spans="1:12" s="25" customFormat="1" ht="15" customHeight="1" x14ac:dyDescent="0.2">
      <c r="A145" s="457" t="s">
        <v>136</v>
      </c>
      <c r="B145" s="458"/>
      <c r="C145" s="458"/>
      <c r="D145" s="458"/>
      <c r="E145" s="458"/>
      <c r="F145" s="458"/>
      <c r="G145" s="458"/>
      <c r="H145" s="458"/>
      <c r="I145" s="458"/>
      <c r="J145" s="458"/>
      <c r="K145" s="458"/>
      <c r="L145" s="459"/>
    </row>
    <row r="146" spans="1:12" s="25" customFormat="1" ht="15" customHeight="1" x14ac:dyDescent="0.2">
      <c r="A146" s="437" t="s">
        <v>9</v>
      </c>
      <c r="B146" s="438"/>
      <c r="C146" s="438"/>
      <c r="D146" s="438"/>
      <c r="E146" s="438"/>
      <c r="F146" s="438"/>
      <c r="G146" s="438"/>
      <c r="H146" s="438"/>
      <c r="I146" s="438"/>
      <c r="J146" s="438"/>
      <c r="K146" s="438"/>
      <c r="L146" s="439"/>
    </row>
    <row r="147" spans="1:12" s="25" customFormat="1" ht="12" x14ac:dyDescent="0.2">
      <c r="A147" s="444" t="s">
        <v>2</v>
      </c>
      <c r="B147" s="455" t="s">
        <v>26</v>
      </c>
      <c r="C147" s="455" t="s">
        <v>27</v>
      </c>
      <c r="D147" s="455">
        <v>5972.38</v>
      </c>
      <c r="E147" s="455">
        <f>F29</f>
        <v>6220.19</v>
      </c>
      <c r="F147" s="456">
        <v>1</v>
      </c>
      <c r="G147" s="456"/>
      <c r="H147" s="456"/>
      <c r="I147" s="456"/>
      <c r="J147" s="456"/>
      <c r="K147" s="456"/>
      <c r="L147" s="456"/>
    </row>
    <row r="148" spans="1:12" s="25" customFormat="1" ht="15" customHeight="1" x14ac:dyDescent="0.2">
      <c r="A148" s="444"/>
      <c r="B148" s="455"/>
      <c r="C148" s="455"/>
      <c r="D148" s="455"/>
      <c r="E148" s="455"/>
      <c r="F148" s="456"/>
      <c r="G148" s="456"/>
      <c r="H148" s="456"/>
      <c r="I148" s="456"/>
      <c r="J148" s="456"/>
      <c r="K148" s="456"/>
      <c r="L148" s="456"/>
    </row>
    <row r="149" spans="1:12" s="25" customFormat="1" ht="135.75" customHeight="1" x14ac:dyDescent="0.2">
      <c r="A149" s="444"/>
      <c r="B149" s="80" t="s">
        <v>147</v>
      </c>
      <c r="C149" s="80" t="s">
        <v>29</v>
      </c>
      <c r="D149" s="109">
        <v>80.62</v>
      </c>
      <c r="E149" s="109">
        <v>104.19</v>
      </c>
      <c r="F149" s="456">
        <v>1</v>
      </c>
      <c r="G149" s="456"/>
      <c r="H149" s="456"/>
      <c r="I149" s="456"/>
      <c r="J149" s="456"/>
      <c r="K149" s="456"/>
      <c r="L149" s="456"/>
    </row>
    <row r="150" spans="1:12" s="25" customFormat="1" ht="15" customHeight="1" x14ac:dyDescent="0.2">
      <c r="A150" s="573" t="s">
        <v>5</v>
      </c>
      <c r="B150" s="455" t="s">
        <v>165</v>
      </c>
      <c r="C150" s="455" t="s">
        <v>27</v>
      </c>
      <c r="D150" s="455">
        <v>250</v>
      </c>
      <c r="E150" s="455">
        <f>F32</f>
        <v>228.67</v>
      </c>
      <c r="F150" s="455">
        <f>E150/D150</f>
        <v>0.91467999999999994</v>
      </c>
      <c r="G150" s="455"/>
      <c r="H150" s="455"/>
      <c r="I150" s="455"/>
      <c r="J150" s="455"/>
      <c r="K150" s="455"/>
      <c r="L150" s="455"/>
    </row>
    <row r="151" spans="1:12" s="25" customFormat="1" ht="22.5" customHeight="1" x14ac:dyDescent="0.2">
      <c r="A151" s="574"/>
      <c r="B151" s="455"/>
      <c r="C151" s="455"/>
      <c r="D151" s="455"/>
      <c r="E151" s="455"/>
      <c r="F151" s="455"/>
      <c r="G151" s="455"/>
      <c r="H151" s="455"/>
      <c r="I151" s="455"/>
      <c r="J151" s="455"/>
      <c r="K151" s="455"/>
      <c r="L151" s="455"/>
    </row>
    <row r="152" spans="1:12" s="25" customFormat="1" ht="12" hidden="1" customHeight="1" x14ac:dyDescent="0.2">
      <c r="A152" s="574"/>
      <c r="B152" s="455" t="s">
        <v>68</v>
      </c>
      <c r="C152" s="455" t="s">
        <v>29</v>
      </c>
      <c r="D152" s="482" t="s">
        <v>69</v>
      </c>
      <c r="E152" s="482" t="s">
        <v>69</v>
      </c>
      <c r="F152" s="456" t="s">
        <v>69</v>
      </c>
      <c r="G152" s="456"/>
      <c r="H152" s="456"/>
      <c r="I152" s="456"/>
      <c r="J152" s="456"/>
      <c r="K152" s="456"/>
      <c r="L152" s="456"/>
    </row>
    <row r="153" spans="1:12" s="25" customFormat="1" ht="12" hidden="1" customHeight="1" x14ac:dyDescent="0.2">
      <c r="A153" s="574"/>
      <c r="B153" s="455"/>
      <c r="C153" s="455"/>
      <c r="D153" s="482"/>
      <c r="E153" s="482"/>
      <c r="F153" s="456"/>
      <c r="G153" s="456"/>
      <c r="H153" s="456"/>
      <c r="I153" s="456"/>
      <c r="J153" s="456"/>
      <c r="K153" s="456"/>
      <c r="L153" s="456"/>
    </row>
    <row r="154" spans="1:12" s="25" customFormat="1" ht="12" hidden="1" customHeight="1" x14ac:dyDescent="0.2">
      <c r="A154" s="574"/>
      <c r="B154" s="455"/>
      <c r="C154" s="455"/>
      <c r="D154" s="482"/>
      <c r="E154" s="482"/>
      <c r="F154" s="456"/>
      <c r="G154" s="456"/>
      <c r="H154" s="456"/>
      <c r="I154" s="456"/>
      <c r="J154" s="456"/>
      <c r="K154" s="456"/>
      <c r="L154" s="456"/>
    </row>
    <row r="155" spans="1:12" s="25" customFormat="1" ht="6.75" hidden="1" customHeight="1" x14ac:dyDescent="0.2">
      <c r="A155" s="574"/>
      <c r="B155" s="455"/>
      <c r="C155" s="455"/>
      <c r="D155" s="482"/>
      <c r="E155" s="482"/>
      <c r="F155" s="456"/>
      <c r="G155" s="456"/>
      <c r="H155" s="456"/>
      <c r="I155" s="456"/>
      <c r="J155" s="456"/>
      <c r="K155" s="456"/>
      <c r="L155" s="456"/>
    </row>
    <row r="156" spans="1:12" s="25" customFormat="1" ht="81" customHeight="1" x14ac:dyDescent="0.2">
      <c r="A156" s="575"/>
      <c r="B156" s="80" t="s">
        <v>217</v>
      </c>
      <c r="C156" s="80" t="s">
        <v>50</v>
      </c>
      <c r="D156" s="136">
        <v>1</v>
      </c>
      <c r="E156" s="184">
        <v>1</v>
      </c>
      <c r="F156" s="445">
        <v>1</v>
      </c>
      <c r="G156" s="446"/>
      <c r="H156" s="446"/>
      <c r="I156" s="446"/>
      <c r="J156" s="446"/>
      <c r="K156" s="446"/>
      <c r="L156" s="447"/>
    </row>
    <row r="157" spans="1:12" s="25" customFormat="1" ht="12" hidden="1" x14ac:dyDescent="0.2">
      <c r="A157" s="444" t="s">
        <v>59</v>
      </c>
      <c r="B157" s="455" t="s">
        <v>63</v>
      </c>
      <c r="C157" s="455" t="s">
        <v>50</v>
      </c>
      <c r="D157" s="456"/>
      <c r="E157" s="625"/>
      <c r="F157" s="456"/>
      <c r="G157" s="456"/>
      <c r="H157" s="456"/>
      <c r="I157" s="456"/>
      <c r="J157" s="456"/>
      <c r="K157" s="456"/>
      <c r="L157" s="456"/>
    </row>
    <row r="158" spans="1:12" s="25" customFormat="1" ht="12" hidden="1" x14ac:dyDescent="0.2">
      <c r="A158" s="444"/>
      <c r="B158" s="455"/>
      <c r="C158" s="455"/>
      <c r="D158" s="456"/>
      <c r="E158" s="625"/>
      <c r="F158" s="456"/>
      <c r="G158" s="456"/>
      <c r="H158" s="456"/>
      <c r="I158" s="456"/>
      <c r="J158" s="456"/>
      <c r="K158" s="456"/>
      <c r="L158" s="456"/>
    </row>
    <row r="159" spans="1:12" s="25" customFormat="1" ht="12" hidden="1" x14ac:dyDescent="0.2">
      <c r="A159" s="444"/>
      <c r="B159" s="455"/>
      <c r="C159" s="455"/>
      <c r="D159" s="456"/>
      <c r="E159" s="625"/>
      <c r="F159" s="456"/>
      <c r="G159" s="456"/>
      <c r="H159" s="456"/>
      <c r="I159" s="456"/>
      <c r="J159" s="456"/>
      <c r="K159" s="456"/>
      <c r="L159" s="456"/>
    </row>
    <row r="160" spans="1:12" s="25" customFormat="1" ht="8.25" hidden="1" customHeight="1" x14ac:dyDescent="0.2">
      <c r="A160" s="444"/>
      <c r="B160" s="455"/>
      <c r="C160" s="455"/>
      <c r="D160" s="456"/>
      <c r="E160" s="625"/>
      <c r="F160" s="456"/>
      <c r="G160" s="456"/>
      <c r="H160" s="456"/>
      <c r="I160" s="456"/>
      <c r="J160" s="456"/>
      <c r="K160" s="456"/>
      <c r="L160" s="456"/>
    </row>
    <row r="161" spans="1:14" s="25" customFormat="1" ht="12" hidden="1" customHeight="1" x14ac:dyDescent="0.2">
      <c r="A161" s="444"/>
      <c r="B161" s="455"/>
      <c r="C161" s="455"/>
      <c r="D161" s="456"/>
      <c r="E161" s="625"/>
      <c r="F161" s="456"/>
      <c r="G161" s="456"/>
      <c r="H161" s="456"/>
      <c r="I161" s="456"/>
      <c r="J161" s="456"/>
      <c r="K161" s="456"/>
      <c r="L161" s="456"/>
    </row>
    <row r="162" spans="1:14" s="25" customFormat="1" ht="12" hidden="1" customHeight="1" x14ac:dyDescent="0.2">
      <c r="A162" s="444"/>
      <c r="B162" s="455"/>
      <c r="C162" s="455"/>
      <c r="D162" s="456"/>
      <c r="E162" s="625"/>
      <c r="F162" s="456"/>
      <c r="G162" s="456"/>
      <c r="H162" s="456"/>
      <c r="I162" s="456"/>
      <c r="J162" s="456"/>
      <c r="K162" s="456"/>
      <c r="L162" s="456"/>
    </row>
    <row r="163" spans="1:14" s="25" customFormat="1" ht="12" hidden="1" x14ac:dyDescent="0.2">
      <c r="A163" s="665" t="s">
        <v>17</v>
      </c>
      <c r="B163" s="665"/>
      <c r="C163" s="665"/>
      <c r="D163" s="665"/>
      <c r="E163" s="665"/>
      <c r="F163" s="665"/>
      <c r="G163" s="154"/>
      <c r="H163" s="29"/>
      <c r="I163" s="29"/>
      <c r="J163" s="29"/>
      <c r="K163" s="29"/>
      <c r="L163" s="29"/>
    </row>
    <row r="164" spans="1:14" s="25" customFormat="1" ht="12" customHeight="1" x14ac:dyDescent="0.2">
      <c r="A164" s="630" t="s">
        <v>82</v>
      </c>
      <c r="B164" s="631"/>
      <c r="C164" s="631"/>
      <c r="D164" s="631"/>
      <c r="E164" s="631"/>
      <c r="F164" s="631"/>
      <c r="G164" s="631"/>
      <c r="H164" s="631"/>
      <c r="I164" s="631"/>
      <c r="J164" s="631"/>
      <c r="K164" s="631"/>
      <c r="L164" s="632"/>
    </row>
    <row r="165" spans="1:14" s="25" customFormat="1" ht="12" x14ac:dyDescent="0.2">
      <c r="A165" s="444" t="s">
        <v>3</v>
      </c>
      <c r="B165" s="436" t="s">
        <v>28</v>
      </c>
      <c r="C165" s="434" t="s">
        <v>27</v>
      </c>
      <c r="D165" s="434">
        <f>E39</f>
        <v>1077.25</v>
      </c>
      <c r="E165" s="434">
        <f>F39</f>
        <v>1167.17</v>
      </c>
      <c r="F165" s="530">
        <v>1</v>
      </c>
      <c r="G165" s="531"/>
      <c r="H165" s="531"/>
      <c r="I165" s="531"/>
      <c r="J165" s="531"/>
      <c r="K165" s="531"/>
      <c r="L165" s="532"/>
    </row>
    <row r="166" spans="1:14" s="25" customFormat="1" ht="18.75" customHeight="1" x14ac:dyDescent="0.2">
      <c r="A166" s="444"/>
      <c r="B166" s="436"/>
      <c r="C166" s="434"/>
      <c r="D166" s="434"/>
      <c r="E166" s="434"/>
      <c r="F166" s="533"/>
      <c r="G166" s="534"/>
      <c r="H166" s="534"/>
      <c r="I166" s="534"/>
      <c r="J166" s="534"/>
      <c r="K166" s="534"/>
      <c r="L166" s="535"/>
      <c r="N166" s="58"/>
    </row>
    <row r="167" spans="1:14" s="25" customFormat="1" ht="12" x14ac:dyDescent="0.2">
      <c r="A167" s="444"/>
      <c r="B167" s="478" t="s">
        <v>147</v>
      </c>
      <c r="C167" s="434" t="s">
        <v>29</v>
      </c>
      <c r="D167" s="633">
        <f>E40</f>
        <v>80.62</v>
      </c>
      <c r="E167" s="633">
        <f>F40</f>
        <v>104.19</v>
      </c>
      <c r="F167" s="568">
        <v>1</v>
      </c>
      <c r="G167" s="568"/>
      <c r="H167" s="568"/>
      <c r="I167" s="568"/>
      <c r="J167" s="568"/>
      <c r="K167" s="568"/>
      <c r="L167" s="568"/>
    </row>
    <row r="168" spans="1:14" s="25" customFormat="1" ht="12" x14ac:dyDescent="0.2">
      <c r="A168" s="444"/>
      <c r="B168" s="478"/>
      <c r="C168" s="434"/>
      <c r="D168" s="634"/>
      <c r="E168" s="634"/>
      <c r="F168" s="568"/>
      <c r="G168" s="568"/>
      <c r="H168" s="568"/>
      <c r="I168" s="568"/>
      <c r="J168" s="568"/>
      <c r="K168" s="568"/>
      <c r="L168" s="568"/>
    </row>
    <row r="169" spans="1:14" s="25" customFormat="1" ht="12" x14ac:dyDescent="0.2">
      <c r="A169" s="444"/>
      <c r="B169" s="478"/>
      <c r="C169" s="434"/>
      <c r="D169" s="634"/>
      <c r="E169" s="634"/>
      <c r="F169" s="568"/>
      <c r="G169" s="568"/>
      <c r="H169" s="568"/>
      <c r="I169" s="568"/>
      <c r="J169" s="568"/>
      <c r="K169" s="568"/>
      <c r="L169" s="568"/>
    </row>
    <row r="170" spans="1:14" s="25" customFormat="1" ht="108" customHeight="1" x14ac:dyDescent="0.2">
      <c r="A170" s="444"/>
      <c r="B170" s="478"/>
      <c r="C170" s="434"/>
      <c r="D170" s="635"/>
      <c r="E170" s="635"/>
      <c r="F170" s="568"/>
      <c r="G170" s="568"/>
      <c r="H170" s="568"/>
      <c r="I170" s="568"/>
      <c r="J170" s="568"/>
      <c r="K170" s="568"/>
      <c r="L170" s="568"/>
    </row>
    <row r="171" spans="1:14" s="25" customFormat="1" ht="12" hidden="1" x14ac:dyDescent="0.2">
      <c r="A171" s="444" t="s">
        <v>6</v>
      </c>
      <c r="B171" s="436" t="s">
        <v>30</v>
      </c>
      <c r="C171" s="434" t="s">
        <v>29</v>
      </c>
      <c r="D171" s="436"/>
      <c r="E171" s="636"/>
      <c r="F171" s="434" t="s">
        <v>69</v>
      </c>
      <c r="G171" s="434"/>
      <c r="H171" s="434"/>
      <c r="I171" s="434"/>
      <c r="J171" s="434"/>
      <c r="K171" s="434"/>
      <c r="L171" s="434"/>
    </row>
    <row r="172" spans="1:14" s="25" customFormat="1" ht="12" hidden="1" x14ac:dyDescent="0.2">
      <c r="A172" s="444"/>
      <c r="B172" s="436"/>
      <c r="C172" s="435"/>
      <c r="D172" s="435"/>
      <c r="E172" s="636"/>
      <c r="F172" s="434"/>
      <c r="G172" s="434"/>
      <c r="H172" s="434"/>
      <c r="I172" s="434"/>
      <c r="J172" s="434"/>
      <c r="K172" s="434"/>
      <c r="L172" s="434"/>
    </row>
    <row r="173" spans="1:14" s="25" customFormat="1" ht="12" hidden="1" x14ac:dyDescent="0.2">
      <c r="A173" s="444"/>
      <c r="B173" s="436"/>
      <c r="C173" s="435"/>
      <c r="D173" s="435"/>
      <c r="E173" s="636"/>
      <c r="F173" s="434"/>
      <c r="G173" s="434"/>
      <c r="H173" s="434"/>
      <c r="I173" s="434"/>
      <c r="J173" s="434"/>
      <c r="K173" s="434"/>
      <c r="L173" s="434"/>
    </row>
    <row r="174" spans="1:14" s="25" customFormat="1" ht="12" hidden="1" x14ac:dyDescent="0.2">
      <c r="A174" s="444"/>
      <c r="B174" s="436"/>
      <c r="C174" s="435"/>
      <c r="D174" s="435"/>
      <c r="E174" s="636"/>
      <c r="F174" s="434"/>
      <c r="G174" s="434"/>
      <c r="H174" s="434"/>
      <c r="I174" s="434"/>
      <c r="J174" s="434"/>
      <c r="K174" s="434"/>
      <c r="L174" s="434"/>
    </row>
    <row r="175" spans="1:14" s="25" customFormat="1" ht="12" hidden="1" x14ac:dyDescent="0.2">
      <c r="A175" s="444"/>
      <c r="B175" s="436"/>
      <c r="C175" s="435"/>
      <c r="D175" s="435"/>
      <c r="E175" s="636"/>
      <c r="F175" s="434"/>
      <c r="G175" s="434"/>
      <c r="H175" s="434"/>
      <c r="I175" s="434"/>
      <c r="J175" s="434"/>
      <c r="K175" s="434"/>
      <c r="L175" s="434"/>
    </row>
    <row r="176" spans="1:14" s="25" customFormat="1" ht="12" hidden="1" x14ac:dyDescent="0.2">
      <c r="A176" s="444"/>
      <c r="B176" s="436"/>
      <c r="C176" s="435"/>
      <c r="D176" s="435"/>
      <c r="E176" s="636"/>
      <c r="F176" s="434"/>
      <c r="G176" s="434"/>
      <c r="H176" s="434"/>
      <c r="I176" s="434"/>
      <c r="J176" s="434"/>
      <c r="K176" s="434"/>
      <c r="L176" s="434"/>
    </row>
    <row r="177" spans="1:12" s="25" customFormat="1" ht="12" hidden="1" x14ac:dyDescent="0.2">
      <c r="A177" s="637" t="s">
        <v>44</v>
      </c>
      <c r="B177" s="637"/>
      <c r="C177" s="637"/>
      <c r="D177" s="637"/>
      <c r="E177" s="637"/>
      <c r="F177" s="637"/>
      <c r="G177" s="155"/>
    </row>
    <row r="178" spans="1:12" s="25" customFormat="1" ht="12" customHeight="1" x14ac:dyDescent="0.2">
      <c r="A178" s="626" t="s">
        <v>83</v>
      </c>
      <c r="B178" s="627"/>
      <c r="C178" s="627"/>
      <c r="D178" s="627"/>
      <c r="E178" s="627"/>
      <c r="F178" s="627"/>
      <c r="G178" s="627"/>
      <c r="H178" s="627"/>
      <c r="I178" s="627"/>
      <c r="J178" s="627"/>
      <c r="K178" s="627"/>
      <c r="L178" s="627"/>
    </row>
    <row r="179" spans="1:12" s="25" customFormat="1" ht="6.75" customHeight="1" x14ac:dyDescent="0.2">
      <c r="A179" s="628"/>
      <c r="B179" s="629"/>
      <c r="C179" s="629"/>
      <c r="D179" s="629"/>
      <c r="E179" s="629"/>
      <c r="F179" s="629"/>
      <c r="G179" s="629"/>
      <c r="H179" s="629"/>
      <c r="I179" s="629"/>
      <c r="J179" s="629"/>
      <c r="K179" s="629"/>
      <c r="L179" s="629"/>
    </row>
    <row r="180" spans="1:12" s="25" customFormat="1" ht="59.25" customHeight="1" x14ac:dyDescent="0.2">
      <c r="A180" s="502" t="s">
        <v>151</v>
      </c>
      <c r="B180" s="68" t="s">
        <v>148</v>
      </c>
      <c r="C180" s="40" t="s">
        <v>27</v>
      </c>
      <c r="D180" s="82">
        <f>E45</f>
        <v>16685.080000000002</v>
      </c>
      <c r="E180" s="189">
        <f>F45</f>
        <v>17818.86</v>
      </c>
      <c r="F180" s="433">
        <v>1</v>
      </c>
      <c r="G180" s="433"/>
      <c r="H180" s="433"/>
      <c r="I180" s="433"/>
      <c r="J180" s="433"/>
      <c r="K180" s="433"/>
      <c r="L180" s="433"/>
    </row>
    <row r="181" spans="1:12" s="25" customFormat="1" ht="12" x14ac:dyDescent="0.2">
      <c r="A181" s="503"/>
      <c r="B181" s="479" t="s">
        <v>149</v>
      </c>
      <c r="C181" s="436" t="s">
        <v>29</v>
      </c>
      <c r="D181" s="483">
        <f>E46</f>
        <v>24.67</v>
      </c>
      <c r="E181" s="481">
        <f>F46</f>
        <v>25.66</v>
      </c>
      <c r="F181" s="529">
        <v>1</v>
      </c>
      <c r="G181" s="529"/>
      <c r="H181" s="529"/>
      <c r="I181" s="529"/>
      <c r="J181" s="529"/>
      <c r="K181" s="529"/>
      <c r="L181" s="529"/>
    </row>
    <row r="182" spans="1:12" s="25" customFormat="1" ht="40.5" customHeight="1" x14ac:dyDescent="0.2">
      <c r="A182" s="503"/>
      <c r="B182" s="480"/>
      <c r="C182" s="436"/>
      <c r="D182" s="483"/>
      <c r="E182" s="481"/>
      <c r="F182" s="529"/>
      <c r="G182" s="529"/>
      <c r="H182" s="529"/>
      <c r="I182" s="529"/>
      <c r="J182" s="529"/>
      <c r="K182" s="529"/>
      <c r="L182" s="529"/>
    </row>
    <row r="183" spans="1:12" s="25" customFormat="1" ht="0.75" hidden="1" customHeight="1" x14ac:dyDescent="0.2">
      <c r="A183" s="503"/>
      <c r="B183" s="70"/>
      <c r="C183" s="41"/>
      <c r="D183" s="74"/>
      <c r="E183" s="156"/>
      <c r="F183" s="157"/>
      <c r="G183" s="158"/>
      <c r="H183" s="30"/>
      <c r="I183" s="30"/>
      <c r="J183" s="30"/>
      <c r="K183" s="30"/>
      <c r="L183" s="30"/>
    </row>
    <row r="184" spans="1:12" s="25" customFormat="1" ht="12" customHeight="1" x14ac:dyDescent="0.2">
      <c r="A184" s="503"/>
      <c r="B184" s="479" t="s">
        <v>147</v>
      </c>
      <c r="C184" s="474" t="s">
        <v>29</v>
      </c>
      <c r="D184" s="481">
        <f>E47</f>
        <v>80.62</v>
      </c>
      <c r="E184" s="481">
        <f>F47</f>
        <v>104.19</v>
      </c>
      <c r="F184" s="433">
        <v>1</v>
      </c>
      <c r="G184" s="433"/>
      <c r="H184" s="433"/>
      <c r="I184" s="433"/>
      <c r="J184" s="433"/>
      <c r="K184" s="433"/>
      <c r="L184" s="433"/>
    </row>
    <row r="185" spans="1:12" s="25" customFormat="1" ht="126.75" customHeight="1" x14ac:dyDescent="0.2">
      <c r="A185" s="504"/>
      <c r="B185" s="480"/>
      <c r="C185" s="474"/>
      <c r="D185" s="481"/>
      <c r="E185" s="481"/>
      <c r="F185" s="433"/>
      <c r="G185" s="433"/>
      <c r="H185" s="433"/>
      <c r="I185" s="433"/>
      <c r="J185" s="433"/>
      <c r="K185" s="433"/>
      <c r="L185" s="433"/>
    </row>
    <row r="186" spans="1:12" s="25" customFormat="1" ht="39.75" customHeight="1" x14ac:dyDescent="0.2">
      <c r="A186" s="502" t="s">
        <v>11</v>
      </c>
      <c r="B186" s="68" t="s">
        <v>168</v>
      </c>
      <c r="C186" s="42" t="s">
        <v>27</v>
      </c>
      <c r="D186" s="82">
        <f>E49</f>
        <v>2016.57</v>
      </c>
      <c r="E186" s="188">
        <f>F49</f>
        <v>2097.88</v>
      </c>
      <c r="F186" s="433">
        <v>1</v>
      </c>
      <c r="G186" s="433"/>
      <c r="H186" s="433"/>
      <c r="I186" s="433"/>
      <c r="J186" s="433"/>
      <c r="K186" s="433"/>
      <c r="L186" s="433"/>
    </row>
    <row r="187" spans="1:12" s="25" customFormat="1" ht="12" x14ac:dyDescent="0.2">
      <c r="A187" s="503"/>
      <c r="B187" s="452" t="s">
        <v>81</v>
      </c>
      <c r="C187" s="454" t="s">
        <v>29</v>
      </c>
      <c r="D187" s="483">
        <f>E50</f>
        <v>0.36</v>
      </c>
      <c r="E187" s="483">
        <f>F50</f>
        <v>0.37</v>
      </c>
      <c r="F187" s="433">
        <v>1</v>
      </c>
      <c r="G187" s="433"/>
      <c r="H187" s="433"/>
      <c r="I187" s="433"/>
      <c r="J187" s="433"/>
      <c r="K187" s="433"/>
      <c r="L187" s="433"/>
    </row>
    <row r="188" spans="1:12" s="25" customFormat="1" ht="30.75" customHeight="1" x14ac:dyDescent="0.2">
      <c r="A188" s="503"/>
      <c r="B188" s="453"/>
      <c r="C188" s="454"/>
      <c r="D188" s="483"/>
      <c r="E188" s="613"/>
      <c r="F188" s="433"/>
      <c r="G188" s="433"/>
      <c r="H188" s="433"/>
      <c r="I188" s="433"/>
      <c r="J188" s="433"/>
      <c r="K188" s="433"/>
      <c r="L188" s="433"/>
    </row>
    <row r="189" spans="1:12" s="25" customFormat="1" ht="12" hidden="1" x14ac:dyDescent="0.2">
      <c r="A189" s="503"/>
      <c r="B189" s="70"/>
      <c r="C189" s="41"/>
      <c r="D189" s="74"/>
      <c r="E189" s="156"/>
      <c r="F189" s="157"/>
      <c r="G189" s="158"/>
      <c r="H189" s="30"/>
      <c r="I189" s="30"/>
      <c r="J189" s="30"/>
      <c r="K189" s="30"/>
      <c r="L189" s="30"/>
    </row>
    <row r="190" spans="1:12" s="25" customFormat="1" ht="12" x14ac:dyDescent="0.2">
      <c r="A190" s="503"/>
      <c r="B190" s="614" t="s">
        <v>147</v>
      </c>
      <c r="C190" s="474" t="s">
        <v>29</v>
      </c>
      <c r="D190" s="481">
        <f>E51</f>
        <v>80.62</v>
      </c>
      <c r="E190" s="481">
        <f>F51</f>
        <v>104.19</v>
      </c>
      <c r="F190" s="433">
        <v>1</v>
      </c>
      <c r="G190" s="433"/>
      <c r="H190" s="433"/>
      <c r="I190" s="433"/>
      <c r="J190" s="433"/>
      <c r="K190" s="433"/>
      <c r="L190" s="433"/>
    </row>
    <row r="191" spans="1:12" s="25" customFormat="1" ht="125.25" customHeight="1" x14ac:dyDescent="0.2">
      <c r="A191" s="504"/>
      <c r="B191" s="615"/>
      <c r="C191" s="474"/>
      <c r="D191" s="481"/>
      <c r="E191" s="481"/>
      <c r="F191" s="433"/>
      <c r="G191" s="433"/>
      <c r="H191" s="433"/>
      <c r="I191" s="433"/>
      <c r="J191" s="433"/>
      <c r="K191" s="433"/>
      <c r="L191" s="433"/>
    </row>
    <row r="192" spans="1:12" s="25" customFormat="1" ht="12" hidden="1" x14ac:dyDescent="0.2">
      <c r="A192" s="573" t="s">
        <v>52</v>
      </c>
      <c r="B192" s="452" t="s">
        <v>47</v>
      </c>
      <c r="C192" s="436" t="s">
        <v>46</v>
      </c>
      <c r="D192" s="481">
        <v>0</v>
      </c>
      <c r="E192" s="662">
        <v>0</v>
      </c>
      <c r="F192" s="433" t="s">
        <v>69</v>
      </c>
      <c r="G192" s="433"/>
      <c r="H192" s="433"/>
      <c r="I192" s="433"/>
      <c r="J192" s="433"/>
      <c r="K192" s="433"/>
      <c r="L192" s="433"/>
    </row>
    <row r="193" spans="1:12" s="25" customFormat="1" ht="9" hidden="1" customHeight="1" x14ac:dyDescent="0.2">
      <c r="A193" s="574"/>
      <c r="B193" s="454"/>
      <c r="C193" s="436"/>
      <c r="D193" s="481"/>
      <c r="E193" s="663"/>
      <c r="F193" s="433"/>
      <c r="G193" s="433"/>
      <c r="H193" s="433"/>
      <c r="I193" s="433"/>
      <c r="J193" s="433"/>
      <c r="K193" s="433"/>
      <c r="L193" s="433"/>
    </row>
    <row r="194" spans="1:12" s="25" customFormat="1" ht="12" hidden="1" customHeight="1" x14ac:dyDescent="0.2">
      <c r="A194" s="574"/>
      <c r="B194" s="454"/>
      <c r="C194" s="436"/>
      <c r="D194" s="481"/>
      <c r="E194" s="663"/>
      <c r="F194" s="433"/>
      <c r="G194" s="433"/>
      <c r="H194" s="433"/>
      <c r="I194" s="433"/>
      <c r="J194" s="433"/>
      <c r="K194" s="433"/>
      <c r="L194" s="433"/>
    </row>
    <row r="195" spans="1:12" s="25" customFormat="1" ht="12" hidden="1" customHeight="1" x14ac:dyDescent="0.2">
      <c r="A195" s="574"/>
      <c r="B195" s="454"/>
      <c r="C195" s="436"/>
      <c r="D195" s="481"/>
      <c r="E195" s="663"/>
      <c r="F195" s="433"/>
      <c r="G195" s="433"/>
      <c r="H195" s="433"/>
      <c r="I195" s="433"/>
      <c r="J195" s="433"/>
      <c r="K195" s="433"/>
      <c r="L195" s="433"/>
    </row>
    <row r="196" spans="1:12" s="25" customFormat="1" ht="12" hidden="1" customHeight="1" x14ac:dyDescent="0.2">
      <c r="A196" s="574"/>
      <c r="B196" s="454"/>
      <c r="C196" s="436"/>
      <c r="D196" s="481"/>
      <c r="E196" s="663"/>
      <c r="F196" s="433"/>
      <c r="G196" s="433"/>
      <c r="H196" s="433"/>
      <c r="I196" s="433"/>
      <c r="J196" s="433"/>
      <c r="K196" s="433"/>
      <c r="L196" s="433"/>
    </row>
    <row r="197" spans="1:12" s="25" customFormat="1" ht="12" hidden="1" customHeight="1" x14ac:dyDescent="0.2">
      <c r="A197" s="575"/>
      <c r="B197" s="453"/>
      <c r="C197" s="436"/>
      <c r="D197" s="481"/>
      <c r="E197" s="664"/>
      <c r="F197" s="433"/>
      <c r="G197" s="433"/>
      <c r="H197" s="433"/>
      <c r="I197" s="433"/>
      <c r="J197" s="433"/>
      <c r="K197" s="433"/>
      <c r="L197" s="433"/>
    </row>
    <row r="198" spans="1:12" s="25" customFormat="1" ht="12" hidden="1" x14ac:dyDescent="0.2">
      <c r="A198" s="505" t="s">
        <v>18</v>
      </c>
      <c r="B198" s="506"/>
      <c r="C198" s="506"/>
      <c r="D198" s="506"/>
      <c r="E198" s="506"/>
      <c r="F198" s="616"/>
      <c r="G198" s="155"/>
    </row>
    <row r="199" spans="1:12" s="25" customFormat="1" ht="12" x14ac:dyDescent="0.2">
      <c r="A199" s="465" t="s">
        <v>12</v>
      </c>
      <c r="B199" s="466"/>
      <c r="C199" s="466"/>
      <c r="D199" s="466"/>
      <c r="E199" s="466"/>
      <c r="F199" s="466"/>
      <c r="G199" s="466"/>
      <c r="H199" s="466"/>
      <c r="I199" s="466"/>
      <c r="J199" s="466"/>
      <c r="K199" s="466"/>
      <c r="L199" s="466"/>
    </row>
    <row r="200" spans="1:12" s="25" customFormat="1" ht="9.75" customHeight="1" x14ac:dyDescent="0.2">
      <c r="A200" s="468"/>
      <c r="B200" s="469"/>
      <c r="C200" s="469"/>
      <c r="D200" s="469"/>
      <c r="E200" s="469"/>
      <c r="F200" s="469"/>
      <c r="G200" s="469"/>
      <c r="H200" s="469"/>
      <c r="I200" s="469"/>
      <c r="J200" s="469"/>
      <c r="K200" s="469"/>
      <c r="L200" s="469"/>
    </row>
    <row r="201" spans="1:12" s="25" customFormat="1" ht="12" hidden="1" customHeight="1" x14ac:dyDescent="0.2">
      <c r="A201" s="468"/>
      <c r="B201" s="469"/>
      <c r="C201" s="469"/>
      <c r="D201" s="469"/>
      <c r="E201" s="469"/>
      <c r="F201" s="469"/>
      <c r="G201" s="469"/>
      <c r="H201" s="469"/>
      <c r="I201" s="469"/>
      <c r="J201" s="469"/>
      <c r="K201" s="469"/>
      <c r="L201" s="469"/>
    </row>
    <row r="202" spans="1:12" s="25" customFormat="1" ht="12" hidden="1" customHeight="1" x14ac:dyDescent="0.2">
      <c r="A202" s="468"/>
      <c r="B202" s="469"/>
      <c r="C202" s="469"/>
      <c r="D202" s="469"/>
      <c r="E202" s="469"/>
      <c r="F202" s="469"/>
      <c r="G202" s="469"/>
      <c r="H202" s="469"/>
      <c r="I202" s="469"/>
      <c r="J202" s="469"/>
      <c r="K202" s="469"/>
      <c r="L202" s="469"/>
    </row>
    <row r="203" spans="1:12" s="25" customFormat="1" ht="12" hidden="1" customHeight="1" x14ac:dyDescent="0.2">
      <c r="A203" s="468"/>
      <c r="B203" s="469"/>
      <c r="C203" s="469"/>
      <c r="D203" s="469"/>
      <c r="E203" s="469"/>
      <c r="F203" s="469"/>
      <c r="G203" s="469"/>
      <c r="H203" s="469"/>
      <c r="I203" s="469"/>
      <c r="J203" s="469"/>
      <c r="K203" s="469"/>
      <c r="L203" s="469"/>
    </row>
    <row r="204" spans="1:12" s="25" customFormat="1" ht="12" hidden="1" customHeight="1" x14ac:dyDescent="0.2">
      <c r="A204" s="471"/>
      <c r="B204" s="472"/>
      <c r="C204" s="472"/>
      <c r="D204" s="472"/>
      <c r="E204" s="472"/>
      <c r="F204" s="472"/>
      <c r="G204" s="472"/>
      <c r="H204" s="472"/>
      <c r="I204" s="472"/>
      <c r="J204" s="472"/>
      <c r="K204" s="472"/>
      <c r="L204" s="472"/>
    </row>
    <row r="205" spans="1:12" s="25" customFormat="1" ht="12" x14ac:dyDescent="0.2">
      <c r="A205" s="573" t="s">
        <v>156</v>
      </c>
      <c r="B205" s="452" t="s">
        <v>31</v>
      </c>
      <c r="C205" s="452" t="s">
        <v>29</v>
      </c>
      <c r="D205" s="500">
        <v>6.74</v>
      </c>
      <c r="E205" s="500">
        <v>7.45</v>
      </c>
      <c r="F205" s="456">
        <v>1</v>
      </c>
      <c r="G205" s="456"/>
      <c r="H205" s="456"/>
      <c r="I205" s="456"/>
      <c r="J205" s="456"/>
      <c r="K205" s="456"/>
      <c r="L205" s="456"/>
    </row>
    <row r="206" spans="1:12" s="25" customFormat="1" ht="27" customHeight="1" x14ac:dyDescent="0.2">
      <c r="A206" s="574"/>
      <c r="B206" s="453"/>
      <c r="C206" s="454"/>
      <c r="D206" s="501"/>
      <c r="E206" s="501"/>
      <c r="F206" s="456"/>
      <c r="G206" s="456"/>
      <c r="H206" s="456"/>
      <c r="I206" s="456"/>
      <c r="J206" s="456"/>
      <c r="K206" s="456"/>
      <c r="L206" s="456"/>
    </row>
    <row r="207" spans="1:12" s="25" customFormat="1" ht="12" x14ac:dyDescent="0.2">
      <c r="A207" s="574"/>
      <c r="B207" s="479" t="s">
        <v>154</v>
      </c>
      <c r="C207" s="436" t="s">
        <v>29</v>
      </c>
      <c r="D207" s="451">
        <f>E58</f>
        <v>100</v>
      </c>
      <c r="E207" s="451">
        <v>102.27</v>
      </c>
      <c r="F207" s="456">
        <v>1</v>
      </c>
      <c r="G207" s="456"/>
      <c r="H207" s="456"/>
      <c r="I207" s="456"/>
      <c r="J207" s="456"/>
      <c r="K207" s="456"/>
      <c r="L207" s="456"/>
    </row>
    <row r="208" spans="1:12" s="25" customFormat="1" ht="12" x14ac:dyDescent="0.2">
      <c r="A208" s="574"/>
      <c r="B208" s="617"/>
      <c r="C208" s="436"/>
      <c r="D208" s="451"/>
      <c r="E208" s="451"/>
      <c r="F208" s="456"/>
      <c r="G208" s="456"/>
      <c r="H208" s="456"/>
      <c r="I208" s="456"/>
      <c r="J208" s="456"/>
      <c r="K208" s="456"/>
      <c r="L208" s="456"/>
    </row>
    <row r="209" spans="1:12" s="25" customFormat="1" ht="12" x14ac:dyDescent="0.2">
      <c r="A209" s="574"/>
      <c r="B209" s="617"/>
      <c r="C209" s="436"/>
      <c r="D209" s="451"/>
      <c r="E209" s="451"/>
      <c r="F209" s="456"/>
      <c r="G209" s="456"/>
      <c r="H209" s="456"/>
      <c r="I209" s="456"/>
      <c r="J209" s="456"/>
      <c r="K209" s="456"/>
      <c r="L209" s="456"/>
    </row>
    <row r="210" spans="1:12" s="25" customFormat="1" ht="97.5" customHeight="1" x14ac:dyDescent="0.2">
      <c r="A210" s="574"/>
      <c r="B210" s="480"/>
      <c r="C210" s="436"/>
      <c r="D210" s="451"/>
      <c r="E210" s="451"/>
      <c r="F210" s="456"/>
      <c r="G210" s="456"/>
      <c r="H210" s="456"/>
      <c r="I210" s="456"/>
      <c r="J210" s="456"/>
      <c r="K210" s="456"/>
      <c r="L210" s="456"/>
    </row>
    <row r="211" spans="1:12" s="25" customFormat="1" ht="12" x14ac:dyDescent="0.2">
      <c r="A211" s="574"/>
      <c r="B211" s="452" t="s">
        <v>155</v>
      </c>
      <c r="C211" s="436" t="s">
        <v>29</v>
      </c>
      <c r="D211" s="451">
        <v>100</v>
      </c>
      <c r="E211" s="451">
        <v>100</v>
      </c>
      <c r="F211" s="456">
        <v>1</v>
      </c>
      <c r="G211" s="456"/>
      <c r="H211" s="456"/>
      <c r="I211" s="456"/>
      <c r="J211" s="456"/>
      <c r="K211" s="456"/>
      <c r="L211" s="456"/>
    </row>
    <row r="212" spans="1:12" s="25" customFormat="1" ht="12" x14ac:dyDescent="0.2">
      <c r="A212" s="574"/>
      <c r="B212" s="454"/>
      <c r="C212" s="436"/>
      <c r="D212" s="451"/>
      <c r="E212" s="451"/>
      <c r="F212" s="456"/>
      <c r="G212" s="456"/>
      <c r="H212" s="456"/>
      <c r="I212" s="456"/>
      <c r="J212" s="456"/>
      <c r="K212" s="456"/>
      <c r="L212" s="456"/>
    </row>
    <row r="213" spans="1:12" s="25" customFormat="1" ht="12" x14ac:dyDescent="0.2">
      <c r="A213" s="574"/>
      <c r="B213" s="454"/>
      <c r="C213" s="436"/>
      <c r="D213" s="451"/>
      <c r="E213" s="451"/>
      <c r="F213" s="456"/>
      <c r="G213" s="456"/>
      <c r="H213" s="456"/>
      <c r="I213" s="456"/>
      <c r="J213" s="456"/>
      <c r="K213" s="456"/>
      <c r="L213" s="456"/>
    </row>
    <row r="214" spans="1:12" s="25" customFormat="1" ht="6.75" customHeight="1" x14ac:dyDescent="0.2">
      <c r="A214" s="575"/>
      <c r="B214" s="453"/>
      <c r="C214" s="436"/>
      <c r="D214" s="451"/>
      <c r="E214" s="451"/>
      <c r="F214" s="456"/>
      <c r="G214" s="456"/>
      <c r="H214" s="456"/>
      <c r="I214" s="456"/>
      <c r="J214" s="456"/>
      <c r="K214" s="456"/>
      <c r="L214" s="456"/>
    </row>
    <row r="215" spans="1:12" s="25" customFormat="1" ht="12" x14ac:dyDescent="0.2">
      <c r="A215" s="444" t="s">
        <v>13</v>
      </c>
      <c r="B215" s="474" t="s">
        <v>41</v>
      </c>
      <c r="C215" s="436" t="s">
        <v>29</v>
      </c>
      <c r="D215" s="451">
        <v>5.33</v>
      </c>
      <c r="E215" s="451">
        <v>5.33</v>
      </c>
      <c r="F215" s="456">
        <v>1</v>
      </c>
      <c r="G215" s="456"/>
      <c r="H215" s="456"/>
      <c r="I215" s="456"/>
      <c r="J215" s="456"/>
      <c r="K215" s="456"/>
      <c r="L215" s="456"/>
    </row>
    <row r="216" spans="1:12" s="25" customFormat="1" ht="12" x14ac:dyDescent="0.2">
      <c r="A216" s="444"/>
      <c r="B216" s="474"/>
      <c r="C216" s="436"/>
      <c r="D216" s="451"/>
      <c r="E216" s="451"/>
      <c r="F216" s="456"/>
      <c r="G216" s="456"/>
      <c r="H216" s="456"/>
      <c r="I216" s="456"/>
      <c r="J216" s="456"/>
      <c r="K216" s="456"/>
      <c r="L216" s="456"/>
    </row>
    <row r="217" spans="1:12" s="25" customFormat="1" ht="40.5" customHeight="1" x14ac:dyDescent="0.2">
      <c r="A217" s="444"/>
      <c r="B217" s="474"/>
      <c r="C217" s="436"/>
      <c r="D217" s="451"/>
      <c r="E217" s="451"/>
      <c r="F217" s="456"/>
      <c r="G217" s="456"/>
      <c r="H217" s="456"/>
      <c r="I217" s="456"/>
      <c r="J217" s="456"/>
      <c r="K217" s="456"/>
      <c r="L217" s="456"/>
    </row>
    <row r="218" spans="1:12" s="25" customFormat="1" ht="10.5" hidden="1" customHeight="1" x14ac:dyDescent="0.2">
      <c r="A218" s="444"/>
      <c r="B218" s="474"/>
      <c r="C218" s="436"/>
      <c r="D218" s="451"/>
      <c r="E218" s="451"/>
      <c r="F218" s="456"/>
      <c r="G218" s="456"/>
      <c r="H218" s="456"/>
      <c r="I218" s="456"/>
      <c r="J218" s="456"/>
      <c r="K218" s="456"/>
      <c r="L218" s="456"/>
    </row>
    <row r="219" spans="1:12" s="25" customFormat="1" ht="12" hidden="1" customHeight="1" x14ac:dyDescent="0.2">
      <c r="A219" s="444"/>
      <c r="B219" s="474"/>
      <c r="C219" s="436"/>
      <c r="D219" s="451"/>
      <c r="E219" s="451"/>
      <c r="F219" s="456"/>
      <c r="G219" s="456"/>
      <c r="H219" s="456"/>
      <c r="I219" s="456"/>
      <c r="J219" s="456"/>
      <c r="K219" s="456"/>
      <c r="L219" s="456"/>
    </row>
    <row r="220" spans="1:12" s="25" customFormat="1" ht="12" hidden="1" customHeight="1" x14ac:dyDescent="0.2">
      <c r="A220" s="444"/>
      <c r="B220" s="474"/>
      <c r="C220" s="436"/>
      <c r="D220" s="451"/>
      <c r="E220" s="451"/>
      <c r="F220" s="456"/>
      <c r="G220" s="456"/>
      <c r="H220" s="456"/>
      <c r="I220" s="456"/>
      <c r="J220" s="456"/>
      <c r="K220" s="456"/>
      <c r="L220" s="456"/>
    </row>
    <row r="221" spans="1:12" s="25" customFormat="1" ht="24" customHeight="1" x14ac:dyDescent="0.2">
      <c r="A221" s="464" t="s">
        <v>138</v>
      </c>
      <c r="B221" s="464"/>
      <c r="C221" s="464"/>
      <c r="D221" s="464"/>
      <c r="E221" s="464"/>
      <c r="F221" s="445">
        <f>(F147+F149+F150+F156+F165+F167+F180+F181+F184+F186+F187+F190+F205+F207+F211+F215)/16</f>
        <v>0.99466750000000004</v>
      </c>
      <c r="G221" s="446"/>
      <c r="H221" s="446"/>
      <c r="I221" s="446"/>
      <c r="J221" s="446"/>
      <c r="K221" s="446"/>
      <c r="L221" s="447"/>
    </row>
    <row r="222" spans="1:12" s="25" customFormat="1" ht="20.25" customHeight="1" x14ac:dyDescent="0.2">
      <c r="A222" s="475" t="s">
        <v>137</v>
      </c>
      <c r="B222" s="476"/>
      <c r="C222" s="476"/>
      <c r="D222" s="476"/>
      <c r="E222" s="476"/>
      <c r="F222" s="476"/>
      <c r="G222" s="476"/>
      <c r="H222" s="476"/>
      <c r="I222" s="476"/>
      <c r="J222" s="476"/>
      <c r="K222" s="476"/>
      <c r="L222" s="477"/>
    </row>
    <row r="223" spans="1:12" s="25" customFormat="1" ht="12" x14ac:dyDescent="0.2">
      <c r="A223" s="465" t="s">
        <v>15</v>
      </c>
      <c r="B223" s="466"/>
      <c r="C223" s="466"/>
      <c r="D223" s="466"/>
      <c r="E223" s="466"/>
      <c r="F223" s="466"/>
      <c r="G223" s="466"/>
      <c r="H223" s="466"/>
      <c r="I223" s="466"/>
      <c r="J223" s="466"/>
      <c r="K223" s="466"/>
      <c r="L223" s="467"/>
    </row>
    <row r="224" spans="1:12" s="25" customFormat="1" ht="7.5" customHeight="1" x14ac:dyDescent="0.2">
      <c r="A224" s="468"/>
      <c r="B224" s="469"/>
      <c r="C224" s="469"/>
      <c r="D224" s="469"/>
      <c r="E224" s="469"/>
      <c r="F224" s="469"/>
      <c r="G224" s="469"/>
      <c r="H224" s="469"/>
      <c r="I224" s="469"/>
      <c r="J224" s="469"/>
      <c r="K224" s="469"/>
      <c r="L224" s="470"/>
    </row>
    <row r="225" spans="1:12" s="25" customFormat="1" ht="12" hidden="1" customHeight="1" x14ac:dyDescent="0.2">
      <c r="A225" s="468"/>
      <c r="B225" s="469"/>
      <c r="C225" s="469"/>
      <c r="D225" s="469"/>
      <c r="E225" s="469"/>
      <c r="F225" s="469"/>
      <c r="G225" s="469"/>
      <c r="H225" s="469"/>
      <c r="I225" s="469"/>
      <c r="J225" s="469"/>
      <c r="K225" s="469"/>
      <c r="L225" s="470"/>
    </row>
    <row r="226" spans="1:12" s="25" customFormat="1" ht="12" hidden="1" customHeight="1" x14ac:dyDescent="0.2">
      <c r="A226" s="468"/>
      <c r="B226" s="469"/>
      <c r="C226" s="469"/>
      <c r="D226" s="469"/>
      <c r="E226" s="469"/>
      <c r="F226" s="469"/>
      <c r="G226" s="469"/>
      <c r="H226" s="469"/>
      <c r="I226" s="469"/>
      <c r="J226" s="469"/>
      <c r="K226" s="469"/>
      <c r="L226" s="470"/>
    </row>
    <row r="227" spans="1:12" s="25" customFormat="1" ht="12" hidden="1" customHeight="1" x14ac:dyDescent="0.2">
      <c r="A227" s="468"/>
      <c r="B227" s="469"/>
      <c r="C227" s="469"/>
      <c r="D227" s="469"/>
      <c r="E227" s="469"/>
      <c r="F227" s="469"/>
      <c r="G227" s="469"/>
      <c r="H227" s="469"/>
      <c r="I227" s="469"/>
      <c r="J227" s="469"/>
      <c r="K227" s="469"/>
      <c r="L227" s="470"/>
    </row>
    <row r="228" spans="1:12" s="25" customFormat="1" ht="12" hidden="1" customHeight="1" x14ac:dyDescent="0.2">
      <c r="A228" s="471"/>
      <c r="B228" s="472"/>
      <c r="C228" s="472"/>
      <c r="D228" s="472"/>
      <c r="E228" s="472"/>
      <c r="F228" s="472"/>
      <c r="G228" s="472"/>
      <c r="H228" s="472"/>
      <c r="I228" s="472"/>
      <c r="J228" s="472"/>
      <c r="K228" s="472"/>
      <c r="L228" s="473"/>
    </row>
    <row r="229" spans="1:12" s="25" customFormat="1" ht="12" hidden="1" x14ac:dyDescent="0.2">
      <c r="A229" s="444" t="s">
        <v>158</v>
      </c>
      <c r="B229" s="436" t="s">
        <v>58</v>
      </c>
      <c r="C229" s="435" t="s">
        <v>29</v>
      </c>
      <c r="D229" s="570">
        <v>100</v>
      </c>
      <c r="E229" s="571">
        <v>100</v>
      </c>
      <c r="F229" s="568">
        <v>1</v>
      </c>
      <c r="G229" s="568"/>
      <c r="H229" s="568"/>
      <c r="I229" s="568"/>
      <c r="J229" s="568"/>
      <c r="K229" s="568"/>
      <c r="L229" s="568"/>
    </row>
    <row r="230" spans="1:12" s="25" customFormat="1" ht="12" hidden="1" x14ac:dyDescent="0.2">
      <c r="A230" s="444"/>
      <c r="B230" s="436"/>
      <c r="C230" s="569"/>
      <c r="D230" s="570"/>
      <c r="E230" s="571"/>
      <c r="F230" s="568"/>
      <c r="G230" s="568"/>
      <c r="H230" s="568"/>
      <c r="I230" s="568"/>
      <c r="J230" s="568"/>
      <c r="K230" s="568"/>
      <c r="L230" s="568"/>
    </row>
    <row r="231" spans="1:12" s="25" customFormat="1" ht="17.25" hidden="1" customHeight="1" x14ac:dyDescent="0.2">
      <c r="A231" s="444"/>
      <c r="B231" s="436"/>
      <c r="C231" s="569"/>
      <c r="D231" s="570"/>
      <c r="E231" s="571"/>
      <c r="F231" s="568"/>
      <c r="G231" s="568"/>
      <c r="H231" s="568"/>
      <c r="I231" s="568"/>
      <c r="J231" s="568"/>
      <c r="K231" s="568"/>
      <c r="L231" s="568"/>
    </row>
    <row r="232" spans="1:12" s="25" customFormat="1" ht="44.25" customHeight="1" x14ac:dyDescent="0.2">
      <c r="A232" s="209" t="s">
        <v>158</v>
      </c>
      <c r="B232" s="71" t="s">
        <v>224</v>
      </c>
      <c r="C232" s="98" t="s">
        <v>29</v>
      </c>
      <c r="D232" s="203">
        <v>100</v>
      </c>
      <c r="E232" s="208">
        <v>100</v>
      </c>
      <c r="F232" s="508">
        <v>1</v>
      </c>
      <c r="G232" s="509"/>
      <c r="H232" s="509"/>
      <c r="I232" s="509"/>
      <c r="J232" s="509"/>
      <c r="K232" s="509"/>
      <c r="L232" s="510"/>
    </row>
    <row r="233" spans="1:12" s="25" customFormat="1" ht="99" customHeight="1" x14ac:dyDescent="0.2">
      <c r="A233" s="212" t="s">
        <v>19</v>
      </c>
      <c r="B233" s="137" t="s">
        <v>218</v>
      </c>
      <c r="C233" s="138" t="s">
        <v>50</v>
      </c>
      <c r="D233" s="165">
        <v>2</v>
      </c>
      <c r="E233" s="165">
        <v>2</v>
      </c>
      <c r="F233" s="508">
        <v>1</v>
      </c>
      <c r="G233" s="509"/>
      <c r="H233" s="509"/>
      <c r="I233" s="509"/>
      <c r="J233" s="509"/>
      <c r="K233" s="509"/>
      <c r="L233" s="510"/>
    </row>
    <row r="234" spans="1:12" s="25" customFormat="1" ht="12" hidden="1" customHeight="1" x14ac:dyDescent="0.2">
      <c r="A234" s="444"/>
      <c r="B234" s="452" t="s">
        <v>162</v>
      </c>
      <c r="C234" s="435" t="s">
        <v>29</v>
      </c>
      <c r="D234" s="435">
        <v>100</v>
      </c>
      <c r="E234" s="572">
        <v>100</v>
      </c>
      <c r="F234" s="568">
        <v>1</v>
      </c>
      <c r="G234" s="568"/>
      <c r="H234" s="568"/>
      <c r="I234" s="568"/>
      <c r="J234" s="568"/>
      <c r="K234" s="568"/>
      <c r="L234" s="568"/>
    </row>
    <row r="235" spans="1:12" s="25" customFormat="1" ht="12" hidden="1" customHeight="1" x14ac:dyDescent="0.2">
      <c r="A235" s="444"/>
      <c r="B235" s="454"/>
      <c r="C235" s="435"/>
      <c r="D235" s="435"/>
      <c r="E235" s="572"/>
      <c r="F235" s="568"/>
      <c r="G235" s="568"/>
      <c r="H235" s="568"/>
      <c r="I235" s="568"/>
      <c r="J235" s="568"/>
      <c r="K235" s="568"/>
      <c r="L235" s="568"/>
    </row>
    <row r="236" spans="1:12" s="25" customFormat="1" ht="12" hidden="1" customHeight="1" x14ac:dyDescent="0.2">
      <c r="A236" s="444"/>
      <c r="B236" s="454"/>
      <c r="C236" s="435"/>
      <c r="D236" s="435"/>
      <c r="E236" s="572"/>
      <c r="F236" s="568"/>
      <c r="G236" s="568"/>
      <c r="H236" s="568"/>
      <c r="I236" s="568"/>
      <c r="J236" s="568"/>
      <c r="K236" s="568"/>
      <c r="L236" s="568"/>
    </row>
    <row r="237" spans="1:12" s="25" customFormat="1" ht="33" hidden="1" customHeight="1" x14ac:dyDescent="0.2">
      <c r="A237" s="444"/>
      <c r="B237" s="454"/>
      <c r="C237" s="435"/>
      <c r="D237" s="435"/>
      <c r="E237" s="572"/>
      <c r="F237" s="568"/>
      <c r="G237" s="568"/>
      <c r="H237" s="568"/>
      <c r="I237" s="568"/>
      <c r="J237" s="568"/>
      <c r="K237" s="568"/>
      <c r="L237" s="568"/>
    </row>
    <row r="238" spans="1:12" s="25" customFormat="1" ht="12" hidden="1" customHeight="1" x14ac:dyDescent="0.2">
      <c r="A238" s="210"/>
      <c r="B238" s="454"/>
      <c r="C238" s="435"/>
      <c r="D238" s="435"/>
      <c r="E238" s="572"/>
      <c r="F238" s="568"/>
      <c r="G238" s="568"/>
      <c r="H238" s="568"/>
      <c r="I238" s="568"/>
      <c r="J238" s="568"/>
      <c r="K238" s="568"/>
      <c r="L238" s="568"/>
    </row>
    <row r="239" spans="1:12" s="25" customFormat="1" ht="12" hidden="1" customHeight="1" x14ac:dyDescent="0.2">
      <c r="A239" s="211"/>
      <c r="B239" s="453"/>
      <c r="C239" s="435"/>
      <c r="D239" s="435"/>
      <c r="E239" s="572"/>
      <c r="F239" s="568"/>
      <c r="G239" s="568"/>
      <c r="H239" s="568"/>
      <c r="I239" s="568"/>
      <c r="J239" s="568"/>
      <c r="K239" s="568"/>
      <c r="L239" s="568"/>
    </row>
    <row r="240" spans="1:12" s="25" customFormat="1" ht="12" x14ac:dyDescent="0.2">
      <c r="A240" s="573" t="s">
        <v>20</v>
      </c>
      <c r="B240" s="452" t="s">
        <v>161</v>
      </c>
      <c r="C240" s="474" t="s">
        <v>29</v>
      </c>
      <c r="D240" s="576">
        <v>100</v>
      </c>
      <c r="E240" s="577">
        <v>100</v>
      </c>
      <c r="F240" s="456">
        <v>1</v>
      </c>
      <c r="G240" s="456"/>
      <c r="H240" s="456"/>
      <c r="I240" s="456"/>
      <c r="J240" s="456"/>
      <c r="K240" s="456"/>
      <c r="L240" s="456"/>
    </row>
    <row r="241" spans="1:12" s="25" customFormat="1" ht="12" x14ac:dyDescent="0.2">
      <c r="A241" s="574"/>
      <c r="B241" s="454"/>
      <c r="C241" s="474"/>
      <c r="D241" s="576"/>
      <c r="E241" s="578"/>
      <c r="F241" s="456"/>
      <c r="G241" s="456"/>
      <c r="H241" s="456"/>
      <c r="I241" s="456"/>
      <c r="J241" s="456"/>
      <c r="K241" s="456"/>
      <c r="L241" s="456"/>
    </row>
    <row r="242" spans="1:12" s="25" customFormat="1" ht="30" customHeight="1" x14ac:dyDescent="0.2">
      <c r="A242" s="574"/>
      <c r="B242" s="454"/>
      <c r="C242" s="474"/>
      <c r="D242" s="576"/>
      <c r="E242" s="578"/>
      <c r="F242" s="456"/>
      <c r="G242" s="456"/>
      <c r="H242" s="456"/>
      <c r="I242" s="456"/>
      <c r="J242" s="456"/>
      <c r="K242" s="456"/>
      <c r="L242" s="456"/>
    </row>
    <row r="243" spans="1:12" s="25" customFormat="1" ht="12" hidden="1" customHeight="1" x14ac:dyDescent="0.2">
      <c r="A243" s="574"/>
      <c r="B243" s="454"/>
      <c r="C243" s="474"/>
      <c r="D243" s="576"/>
      <c r="E243" s="578"/>
      <c r="F243" s="456"/>
      <c r="G243" s="456"/>
      <c r="H243" s="456"/>
      <c r="I243" s="456"/>
      <c r="J243" s="456"/>
      <c r="K243" s="456"/>
      <c r="L243" s="456"/>
    </row>
    <row r="244" spans="1:12" s="25" customFormat="1" ht="12" hidden="1" customHeight="1" x14ac:dyDescent="0.2">
      <c r="A244" s="574"/>
      <c r="B244" s="454"/>
      <c r="C244" s="474"/>
      <c r="D244" s="576"/>
      <c r="E244" s="578"/>
      <c r="F244" s="456"/>
      <c r="G244" s="456"/>
      <c r="H244" s="456"/>
      <c r="I244" s="456"/>
      <c r="J244" s="456"/>
      <c r="K244" s="456"/>
      <c r="L244" s="456"/>
    </row>
    <row r="245" spans="1:12" s="25" customFormat="1" ht="12" hidden="1" customHeight="1" x14ac:dyDescent="0.2">
      <c r="A245" s="575"/>
      <c r="B245" s="453"/>
      <c r="C245" s="474"/>
      <c r="D245" s="576"/>
      <c r="E245" s="579"/>
      <c r="F245" s="456"/>
      <c r="G245" s="456"/>
      <c r="H245" s="456"/>
      <c r="I245" s="456"/>
      <c r="J245" s="456"/>
      <c r="K245" s="456"/>
      <c r="L245" s="456"/>
    </row>
    <row r="246" spans="1:12" s="25" customFormat="1" ht="12" x14ac:dyDescent="0.2">
      <c r="A246" s="573" t="s">
        <v>39</v>
      </c>
      <c r="B246" s="452" t="s">
        <v>34</v>
      </c>
      <c r="C246" s="435" t="s">
        <v>29</v>
      </c>
      <c r="D246" s="435">
        <v>100</v>
      </c>
      <c r="E246" s="572">
        <v>100</v>
      </c>
      <c r="F246" s="568">
        <v>1</v>
      </c>
      <c r="G246" s="568"/>
      <c r="H246" s="568"/>
      <c r="I246" s="568"/>
      <c r="J246" s="568"/>
      <c r="K246" s="568"/>
      <c r="L246" s="568"/>
    </row>
    <row r="247" spans="1:12" s="25" customFormat="1" ht="12" x14ac:dyDescent="0.2">
      <c r="A247" s="574"/>
      <c r="B247" s="454"/>
      <c r="C247" s="435"/>
      <c r="D247" s="435"/>
      <c r="E247" s="572"/>
      <c r="F247" s="568"/>
      <c r="G247" s="568"/>
      <c r="H247" s="568"/>
      <c r="I247" s="568"/>
      <c r="J247" s="568"/>
      <c r="K247" s="568"/>
      <c r="L247" s="568"/>
    </row>
    <row r="248" spans="1:12" s="25" customFormat="1" ht="31.5" customHeight="1" x14ac:dyDescent="0.2">
      <c r="A248" s="574"/>
      <c r="B248" s="454"/>
      <c r="C248" s="435"/>
      <c r="D248" s="435"/>
      <c r="E248" s="572"/>
      <c r="F248" s="568"/>
      <c r="G248" s="568"/>
      <c r="H248" s="568"/>
      <c r="I248" s="568"/>
      <c r="J248" s="568"/>
      <c r="K248" s="568"/>
      <c r="L248" s="568"/>
    </row>
    <row r="249" spans="1:12" s="25" customFormat="1" ht="12" hidden="1" customHeight="1" x14ac:dyDescent="0.2">
      <c r="A249" s="574"/>
      <c r="B249" s="454"/>
      <c r="C249" s="435"/>
      <c r="D249" s="435"/>
      <c r="E249" s="572"/>
      <c r="F249" s="568"/>
      <c r="G249" s="568"/>
      <c r="H249" s="568"/>
      <c r="I249" s="568"/>
      <c r="J249" s="568"/>
      <c r="K249" s="568"/>
      <c r="L249" s="568"/>
    </row>
    <row r="250" spans="1:12" s="25" customFormat="1" ht="12" hidden="1" customHeight="1" x14ac:dyDescent="0.2">
      <c r="A250" s="574"/>
      <c r="B250" s="454"/>
      <c r="C250" s="435"/>
      <c r="D250" s="435"/>
      <c r="E250" s="572"/>
      <c r="F250" s="568"/>
      <c r="G250" s="568"/>
      <c r="H250" s="568"/>
      <c r="I250" s="568"/>
      <c r="J250" s="568"/>
      <c r="K250" s="568"/>
      <c r="L250" s="568"/>
    </row>
    <row r="251" spans="1:12" s="25" customFormat="1" ht="12" hidden="1" customHeight="1" x14ac:dyDescent="0.2">
      <c r="A251" s="575"/>
      <c r="B251" s="453"/>
      <c r="C251" s="435"/>
      <c r="D251" s="435"/>
      <c r="E251" s="572"/>
      <c r="F251" s="568"/>
      <c r="G251" s="568"/>
      <c r="H251" s="568"/>
      <c r="I251" s="568"/>
      <c r="J251" s="568"/>
      <c r="K251" s="568"/>
      <c r="L251" s="568"/>
    </row>
    <row r="252" spans="1:12" s="25" customFormat="1" ht="12" hidden="1" x14ac:dyDescent="0.2">
      <c r="A252" s="573" t="s">
        <v>53</v>
      </c>
      <c r="B252" s="452" t="s">
        <v>40</v>
      </c>
      <c r="C252" s="435" t="s">
        <v>29</v>
      </c>
      <c r="D252" s="435">
        <v>0</v>
      </c>
      <c r="E252" s="587">
        <v>0</v>
      </c>
      <c r="F252" s="568" t="s">
        <v>69</v>
      </c>
      <c r="G252" s="568"/>
      <c r="H252" s="568"/>
      <c r="I252" s="568"/>
      <c r="J252" s="568"/>
      <c r="K252" s="568"/>
      <c r="L252" s="568"/>
    </row>
    <row r="253" spans="1:12" s="25" customFormat="1" ht="12" hidden="1" x14ac:dyDescent="0.2">
      <c r="A253" s="574"/>
      <c r="B253" s="454"/>
      <c r="C253" s="435"/>
      <c r="D253" s="435"/>
      <c r="E253" s="588"/>
      <c r="F253" s="568"/>
      <c r="G253" s="568"/>
      <c r="H253" s="568"/>
      <c r="I253" s="568"/>
      <c r="J253" s="568"/>
      <c r="K253" s="568"/>
      <c r="L253" s="568"/>
    </row>
    <row r="254" spans="1:12" s="25" customFormat="1" ht="12" hidden="1" x14ac:dyDescent="0.2">
      <c r="A254" s="574"/>
      <c r="B254" s="454"/>
      <c r="C254" s="435"/>
      <c r="D254" s="435"/>
      <c r="E254" s="588"/>
      <c r="F254" s="568"/>
      <c r="G254" s="568"/>
      <c r="H254" s="568"/>
      <c r="I254" s="568"/>
      <c r="J254" s="568"/>
      <c r="K254" s="568"/>
      <c r="L254" s="568"/>
    </row>
    <row r="255" spans="1:12" s="25" customFormat="1" ht="8.25" hidden="1" customHeight="1" x14ac:dyDescent="0.2">
      <c r="A255" s="574"/>
      <c r="B255" s="454"/>
      <c r="C255" s="435"/>
      <c r="D255" s="435"/>
      <c r="E255" s="588"/>
      <c r="F255" s="568"/>
      <c r="G255" s="568"/>
      <c r="H255" s="568"/>
      <c r="I255" s="568"/>
      <c r="J255" s="568"/>
      <c r="K255" s="568"/>
      <c r="L255" s="568"/>
    </row>
    <row r="256" spans="1:12" s="25" customFormat="1" ht="12" hidden="1" customHeight="1" x14ac:dyDescent="0.2">
      <c r="A256" s="574"/>
      <c r="B256" s="454"/>
      <c r="C256" s="435"/>
      <c r="D256" s="435"/>
      <c r="E256" s="588"/>
      <c r="F256" s="568"/>
      <c r="G256" s="568"/>
      <c r="H256" s="568"/>
      <c r="I256" s="568"/>
      <c r="J256" s="568"/>
      <c r="K256" s="568"/>
      <c r="L256" s="568"/>
    </row>
    <row r="257" spans="1:12" s="25" customFormat="1" ht="11.25" hidden="1" customHeight="1" x14ac:dyDescent="0.2">
      <c r="A257" s="575"/>
      <c r="B257" s="453"/>
      <c r="C257" s="435"/>
      <c r="D257" s="435"/>
      <c r="E257" s="589"/>
      <c r="F257" s="568"/>
      <c r="G257" s="568"/>
      <c r="H257" s="568"/>
      <c r="I257" s="568"/>
      <c r="J257" s="568"/>
      <c r="K257" s="568"/>
      <c r="L257" s="568"/>
    </row>
    <row r="258" spans="1:12" s="25" customFormat="1" ht="12" hidden="1" customHeight="1" x14ac:dyDescent="0.2">
      <c r="A258" s="574"/>
      <c r="B258" s="454"/>
      <c r="C258" s="435"/>
      <c r="D258" s="580"/>
      <c r="E258" s="590"/>
      <c r="F258" s="568"/>
      <c r="G258" s="568"/>
      <c r="H258" s="568"/>
      <c r="I258" s="568"/>
      <c r="J258" s="568"/>
      <c r="K258" s="568"/>
      <c r="L258" s="568"/>
    </row>
    <row r="259" spans="1:12" s="25" customFormat="1" ht="12" hidden="1" customHeight="1" x14ac:dyDescent="0.2">
      <c r="A259" s="574"/>
      <c r="B259" s="454"/>
      <c r="C259" s="435"/>
      <c r="D259" s="580"/>
      <c r="E259" s="590"/>
      <c r="F259" s="568"/>
      <c r="G259" s="568"/>
      <c r="H259" s="568"/>
      <c r="I259" s="568"/>
      <c r="J259" s="568"/>
      <c r="K259" s="568"/>
      <c r="L259" s="568"/>
    </row>
    <row r="260" spans="1:12" s="25" customFormat="1" ht="12" hidden="1" customHeight="1" x14ac:dyDescent="0.2">
      <c r="A260" s="575"/>
      <c r="B260" s="453"/>
      <c r="C260" s="435"/>
      <c r="D260" s="580"/>
      <c r="E260" s="591"/>
      <c r="F260" s="568"/>
      <c r="G260" s="568"/>
      <c r="H260" s="568"/>
      <c r="I260" s="568"/>
      <c r="J260" s="568"/>
      <c r="K260" s="568"/>
      <c r="L260" s="568"/>
    </row>
    <row r="261" spans="1:12" s="25" customFormat="1" ht="12" x14ac:dyDescent="0.2">
      <c r="A261" s="573" t="s">
        <v>48</v>
      </c>
      <c r="B261" s="452" t="s">
        <v>203</v>
      </c>
      <c r="C261" s="435" t="s">
        <v>50</v>
      </c>
      <c r="D261" s="580">
        <v>1</v>
      </c>
      <c r="E261" s="581">
        <v>1</v>
      </c>
      <c r="F261" s="568">
        <v>1</v>
      </c>
      <c r="G261" s="568"/>
      <c r="H261" s="568"/>
      <c r="I261" s="568"/>
      <c r="J261" s="568"/>
      <c r="K261" s="568"/>
      <c r="L261" s="568"/>
    </row>
    <row r="262" spans="1:12" s="25" customFormat="1" ht="12" x14ac:dyDescent="0.2">
      <c r="A262" s="574"/>
      <c r="B262" s="454"/>
      <c r="C262" s="435"/>
      <c r="D262" s="580"/>
      <c r="E262" s="582"/>
      <c r="F262" s="568"/>
      <c r="G262" s="568"/>
      <c r="H262" s="568"/>
      <c r="I262" s="568"/>
      <c r="J262" s="568"/>
      <c r="K262" s="568"/>
      <c r="L262" s="568"/>
    </row>
    <row r="263" spans="1:12" s="25" customFormat="1" ht="13.5" customHeight="1" x14ac:dyDescent="0.2">
      <c r="A263" s="574"/>
      <c r="B263" s="454"/>
      <c r="C263" s="435"/>
      <c r="D263" s="580"/>
      <c r="E263" s="582"/>
      <c r="F263" s="568"/>
      <c r="G263" s="568"/>
      <c r="H263" s="568"/>
      <c r="I263" s="568"/>
      <c r="J263" s="568"/>
      <c r="K263" s="568"/>
      <c r="L263" s="568"/>
    </row>
    <row r="264" spans="1:12" s="25" customFormat="1" ht="12" hidden="1" customHeight="1" x14ac:dyDescent="0.2">
      <c r="A264" s="574"/>
      <c r="B264" s="454"/>
      <c r="C264" s="435"/>
      <c r="D264" s="580"/>
      <c r="E264" s="582"/>
      <c r="F264" s="568"/>
      <c r="G264" s="568"/>
      <c r="H264" s="568"/>
      <c r="I264" s="568"/>
      <c r="J264" s="568"/>
      <c r="K264" s="568"/>
      <c r="L264" s="568"/>
    </row>
    <row r="265" spans="1:12" s="25" customFormat="1" ht="12" hidden="1" customHeight="1" x14ac:dyDescent="0.2">
      <c r="A265" s="574"/>
      <c r="B265" s="454"/>
      <c r="C265" s="435"/>
      <c r="D265" s="580"/>
      <c r="E265" s="582"/>
      <c r="F265" s="568"/>
      <c r="G265" s="568"/>
      <c r="H265" s="568"/>
      <c r="I265" s="568"/>
      <c r="J265" s="568"/>
      <c r="K265" s="568"/>
      <c r="L265" s="568"/>
    </row>
    <row r="266" spans="1:12" s="25" customFormat="1" ht="12" hidden="1" customHeight="1" x14ac:dyDescent="0.2">
      <c r="A266" s="575"/>
      <c r="B266" s="453"/>
      <c r="C266" s="435"/>
      <c r="D266" s="580"/>
      <c r="E266" s="583"/>
      <c r="F266" s="568"/>
      <c r="G266" s="568"/>
      <c r="H266" s="568"/>
      <c r="I266" s="568"/>
      <c r="J266" s="568"/>
      <c r="K266" s="568"/>
      <c r="L266" s="568"/>
    </row>
    <row r="267" spans="1:12" s="25" customFormat="1" ht="12" customHeight="1" x14ac:dyDescent="0.2">
      <c r="A267" s="444" t="s">
        <v>191</v>
      </c>
      <c r="B267" s="436" t="s">
        <v>192</v>
      </c>
      <c r="C267" s="434" t="s">
        <v>50</v>
      </c>
      <c r="D267" s="580" t="s">
        <v>240</v>
      </c>
      <c r="E267" s="586" t="s">
        <v>240</v>
      </c>
      <c r="F267" s="568">
        <v>1</v>
      </c>
      <c r="G267" s="568"/>
      <c r="H267" s="568"/>
      <c r="I267" s="568"/>
      <c r="J267" s="568"/>
      <c r="K267" s="568"/>
      <c r="L267" s="568"/>
    </row>
    <row r="268" spans="1:12" s="25" customFormat="1" ht="12" customHeight="1" x14ac:dyDescent="0.2">
      <c r="A268" s="444"/>
      <c r="B268" s="436"/>
      <c r="C268" s="434"/>
      <c r="D268" s="580"/>
      <c r="E268" s="586"/>
      <c r="F268" s="568"/>
      <c r="G268" s="568"/>
      <c r="H268" s="568"/>
      <c r="I268" s="568"/>
      <c r="J268" s="568"/>
      <c r="K268" s="568"/>
      <c r="L268" s="568"/>
    </row>
    <row r="269" spans="1:12" s="25" customFormat="1" ht="31.5" customHeight="1" x14ac:dyDescent="0.2">
      <c r="A269" s="444"/>
      <c r="B269" s="436"/>
      <c r="C269" s="434"/>
      <c r="D269" s="580"/>
      <c r="E269" s="586"/>
      <c r="F269" s="568"/>
      <c r="G269" s="568"/>
      <c r="H269" s="568"/>
      <c r="I269" s="568"/>
      <c r="J269" s="568"/>
      <c r="K269" s="568"/>
      <c r="L269" s="568"/>
    </row>
    <row r="270" spans="1:12" s="25" customFormat="1" ht="12" x14ac:dyDescent="0.2">
      <c r="A270" s="584" t="s">
        <v>21</v>
      </c>
      <c r="B270" s="584"/>
      <c r="C270" s="584"/>
      <c r="D270" s="584"/>
      <c r="E270" s="584"/>
      <c r="F270" s="584"/>
      <c r="G270" s="584"/>
      <c r="H270" s="584"/>
      <c r="I270" s="584"/>
      <c r="J270" s="584"/>
      <c r="K270" s="584"/>
      <c r="L270" s="584"/>
    </row>
    <row r="271" spans="1:12" s="25" customFormat="1" ht="8.25" customHeight="1" x14ac:dyDescent="0.2">
      <c r="A271" s="584"/>
      <c r="B271" s="584"/>
      <c r="C271" s="584"/>
      <c r="D271" s="584"/>
      <c r="E271" s="584"/>
      <c r="F271" s="584"/>
      <c r="G271" s="584"/>
      <c r="H271" s="584"/>
      <c r="I271" s="584"/>
      <c r="J271" s="584"/>
      <c r="K271" s="584"/>
      <c r="L271" s="584"/>
    </row>
    <row r="272" spans="1:12" s="25" customFormat="1" ht="12" hidden="1" customHeight="1" x14ac:dyDescent="0.2">
      <c r="A272" s="584"/>
      <c r="B272" s="584"/>
      <c r="C272" s="584"/>
      <c r="D272" s="584"/>
      <c r="E272" s="584"/>
      <c r="F272" s="584"/>
      <c r="G272" s="584"/>
      <c r="H272" s="584"/>
      <c r="I272" s="584"/>
      <c r="J272" s="584"/>
      <c r="K272" s="584"/>
      <c r="L272" s="584"/>
    </row>
    <row r="273" spans="1:12" s="25" customFormat="1" ht="12" hidden="1" customHeight="1" x14ac:dyDescent="0.2">
      <c r="A273" s="584"/>
      <c r="B273" s="584"/>
      <c r="C273" s="584"/>
      <c r="D273" s="584"/>
      <c r="E273" s="584"/>
      <c r="F273" s="584"/>
      <c r="G273" s="584"/>
      <c r="H273" s="584"/>
      <c r="I273" s="584"/>
      <c r="J273" s="584"/>
      <c r="K273" s="584"/>
      <c r="L273" s="584"/>
    </row>
    <row r="274" spans="1:12" s="25" customFormat="1" ht="12" hidden="1" customHeight="1" x14ac:dyDescent="0.2">
      <c r="A274" s="584"/>
      <c r="B274" s="584"/>
      <c r="C274" s="584"/>
      <c r="D274" s="584"/>
      <c r="E274" s="584"/>
      <c r="F274" s="584"/>
      <c r="G274" s="584"/>
      <c r="H274" s="584"/>
      <c r="I274" s="584"/>
      <c r="J274" s="584"/>
      <c r="K274" s="584"/>
      <c r="L274" s="584"/>
    </row>
    <row r="275" spans="1:12" s="25" customFormat="1" ht="12" hidden="1" customHeight="1" x14ac:dyDescent="0.2">
      <c r="A275" s="584"/>
      <c r="B275" s="584"/>
      <c r="C275" s="584"/>
      <c r="D275" s="584"/>
      <c r="E275" s="584"/>
      <c r="F275" s="584"/>
      <c r="G275" s="584"/>
      <c r="H275" s="584"/>
      <c r="I275" s="584"/>
      <c r="J275" s="584"/>
      <c r="K275" s="584"/>
      <c r="L275" s="584"/>
    </row>
    <row r="276" spans="1:12" s="25" customFormat="1" ht="12" hidden="1" customHeight="1" x14ac:dyDescent="0.2">
      <c r="A276" s="585"/>
      <c r="B276" s="433"/>
      <c r="C276" s="433"/>
      <c r="D276" s="433"/>
      <c r="E276" s="443"/>
      <c r="F276" s="595"/>
      <c r="G276" s="596"/>
      <c r="H276" s="596"/>
      <c r="I276" s="596"/>
      <c r="J276" s="596"/>
      <c r="K276" s="596"/>
      <c r="L276" s="597"/>
    </row>
    <row r="277" spans="1:12" s="25" customFormat="1" ht="12" hidden="1" customHeight="1" x14ac:dyDescent="0.2">
      <c r="A277" s="585"/>
      <c r="B277" s="433"/>
      <c r="C277" s="433"/>
      <c r="D277" s="433"/>
      <c r="E277" s="443"/>
      <c r="F277" s="595"/>
      <c r="G277" s="596"/>
      <c r="H277" s="596"/>
      <c r="I277" s="596"/>
      <c r="J277" s="596"/>
      <c r="K277" s="596"/>
      <c r="L277" s="597"/>
    </row>
    <row r="278" spans="1:12" s="25" customFormat="1" ht="12" hidden="1" customHeight="1" x14ac:dyDescent="0.2">
      <c r="A278" s="585"/>
      <c r="B278" s="433"/>
      <c r="C278" s="433"/>
      <c r="D278" s="433"/>
      <c r="E278" s="443"/>
      <c r="F278" s="598"/>
      <c r="G278" s="599"/>
      <c r="H278" s="599"/>
      <c r="I278" s="599"/>
      <c r="J278" s="599"/>
      <c r="K278" s="599"/>
      <c r="L278" s="600"/>
    </row>
    <row r="279" spans="1:12" s="25" customFormat="1" ht="44.25" hidden="1" customHeight="1" x14ac:dyDescent="0.2">
      <c r="A279" s="204" t="s">
        <v>22</v>
      </c>
      <c r="B279" s="202" t="s">
        <v>225</v>
      </c>
      <c r="C279" s="202" t="s">
        <v>72</v>
      </c>
      <c r="D279" s="202"/>
      <c r="E279" s="202"/>
      <c r="F279" s="448"/>
      <c r="G279" s="449"/>
      <c r="H279" s="449"/>
      <c r="I279" s="449"/>
      <c r="J279" s="449"/>
      <c r="K279" s="449"/>
      <c r="L279" s="450"/>
    </row>
    <row r="280" spans="1:12" s="25" customFormat="1" ht="12" x14ac:dyDescent="0.2">
      <c r="A280" s="585" t="s">
        <v>23</v>
      </c>
      <c r="B280" s="433" t="s">
        <v>36</v>
      </c>
      <c r="C280" s="433" t="s">
        <v>29</v>
      </c>
      <c r="D280" s="433">
        <v>2</v>
      </c>
      <c r="E280" s="433">
        <v>5</v>
      </c>
      <c r="F280" s="601">
        <v>1</v>
      </c>
      <c r="G280" s="602"/>
      <c r="H280" s="602"/>
      <c r="I280" s="602"/>
      <c r="J280" s="602"/>
      <c r="K280" s="602"/>
      <c r="L280" s="603"/>
    </row>
    <row r="281" spans="1:12" s="25" customFormat="1" ht="12" x14ac:dyDescent="0.2">
      <c r="A281" s="585"/>
      <c r="B281" s="433"/>
      <c r="C281" s="433"/>
      <c r="D281" s="433"/>
      <c r="E281" s="433"/>
      <c r="F281" s="595"/>
      <c r="G281" s="596"/>
      <c r="H281" s="596"/>
      <c r="I281" s="596"/>
      <c r="J281" s="596"/>
      <c r="K281" s="596"/>
      <c r="L281" s="597"/>
    </row>
    <row r="282" spans="1:12" s="25" customFormat="1" ht="12" x14ac:dyDescent="0.2">
      <c r="A282" s="585"/>
      <c r="B282" s="433"/>
      <c r="C282" s="433"/>
      <c r="D282" s="433"/>
      <c r="E282" s="433"/>
      <c r="F282" s="595"/>
      <c r="G282" s="596"/>
      <c r="H282" s="596"/>
      <c r="I282" s="596"/>
      <c r="J282" s="596"/>
      <c r="K282" s="596"/>
      <c r="L282" s="597"/>
    </row>
    <row r="283" spans="1:12" s="25" customFormat="1" ht="12" x14ac:dyDescent="0.2">
      <c r="A283" s="585"/>
      <c r="B283" s="433"/>
      <c r="C283" s="433"/>
      <c r="D283" s="433"/>
      <c r="E283" s="433"/>
      <c r="F283" s="595"/>
      <c r="G283" s="596"/>
      <c r="H283" s="596"/>
      <c r="I283" s="596"/>
      <c r="J283" s="596"/>
      <c r="K283" s="596"/>
      <c r="L283" s="597"/>
    </row>
    <row r="284" spans="1:12" s="25" customFormat="1" ht="12" x14ac:dyDescent="0.2">
      <c r="A284" s="585"/>
      <c r="B284" s="433"/>
      <c r="C284" s="433"/>
      <c r="D284" s="433"/>
      <c r="E284" s="433"/>
      <c r="F284" s="595"/>
      <c r="G284" s="596"/>
      <c r="H284" s="596"/>
      <c r="I284" s="596"/>
      <c r="J284" s="596"/>
      <c r="K284" s="596"/>
      <c r="L284" s="597"/>
    </row>
    <row r="285" spans="1:12" s="25" customFormat="1" ht="93.75" customHeight="1" x14ac:dyDescent="0.2">
      <c r="A285" s="585"/>
      <c r="B285" s="433"/>
      <c r="C285" s="433"/>
      <c r="D285" s="433"/>
      <c r="E285" s="433"/>
      <c r="F285" s="598"/>
      <c r="G285" s="599"/>
      <c r="H285" s="599"/>
      <c r="I285" s="599"/>
      <c r="J285" s="599"/>
      <c r="K285" s="599"/>
      <c r="L285" s="600"/>
    </row>
    <row r="286" spans="1:12" s="25" customFormat="1" ht="12" hidden="1" x14ac:dyDescent="0.2">
      <c r="A286" s="585" t="s">
        <v>55</v>
      </c>
      <c r="B286" s="433" t="s">
        <v>56</v>
      </c>
      <c r="C286" s="433" t="s">
        <v>57</v>
      </c>
      <c r="D286" s="433"/>
      <c r="E286" s="443"/>
      <c r="F286" s="433"/>
      <c r="G286" s="433"/>
      <c r="H286" s="433"/>
      <c r="I286" s="433"/>
      <c r="J286" s="433"/>
      <c r="K286" s="433"/>
      <c r="L286" s="433"/>
    </row>
    <row r="287" spans="1:12" s="25" customFormat="1" ht="12" hidden="1" x14ac:dyDescent="0.2">
      <c r="A287" s="585"/>
      <c r="B287" s="433"/>
      <c r="C287" s="433"/>
      <c r="D287" s="433"/>
      <c r="E287" s="443"/>
      <c r="F287" s="433"/>
      <c r="G287" s="433"/>
      <c r="H287" s="433"/>
      <c r="I287" s="433"/>
      <c r="J287" s="433"/>
      <c r="K287" s="433"/>
      <c r="L287" s="433"/>
    </row>
    <row r="288" spans="1:12" s="25" customFormat="1" ht="8.25" hidden="1" customHeight="1" x14ac:dyDescent="0.2">
      <c r="A288" s="585"/>
      <c r="B288" s="433"/>
      <c r="C288" s="433"/>
      <c r="D288" s="433"/>
      <c r="E288" s="443"/>
      <c r="F288" s="433"/>
      <c r="G288" s="433"/>
      <c r="H288" s="433"/>
      <c r="I288" s="433"/>
      <c r="J288" s="433"/>
      <c r="K288" s="433"/>
      <c r="L288" s="433"/>
    </row>
    <row r="289" spans="1:12" s="25" customFormat="1" ht="12" hidden="1" customHeight="1" x14ac:dyDescent="0.2">
      <c r="A289" s="585"/>
      <c r="B289" s="433"/>
      <c r="C289" s="433"/>
      <c r="D289" s="433"/>
      <c r="E289" s="443"/>
      <c r="F289" s="433"/>
      <c r="G289" s="433"/>
      <c r="H289" s="433"/>
      <c r="I289" s="433"/>
      <c r="J289" s="433"/>
      <c r="K289" s="433"/>
      <c r="L289" s="433"/>
    </row>
    <row r="290" spans="1:12" s="25" customFormat="1" ht="12" hidden="1" customHeight="1" x14ac:dyDescent="0.2">
      <c r="A290" s="585"/>
      <c r="B290" s="433"/>
      <c r="C290" s="433"/>
      <c r="D290" s="433"/>
      <c r="E290" s="443"/>
      <c r="F290" s="433"/>
      <c r="G290" s="433"/>
      <c r="H290" s="433"/>
      <c r="I290" s="433"/>
      <c r="J290" s="433"/>
      <c r="K290" s="433"/>
      <c r="L290" s="433"/>
    </row>
    <row r="291" spans="1:12" s="25" customFormat="1" ht="12" hidden="1" customHeight="1" x14ac:dyDescent="0.2">
      <c r="A291" s="585"/>
      <c r="B291" s="433"/>
      <c r="C291" s="433"/>
      <c r="D291" s="433"/>
      <c r="E291" s="443"/>
      <c r="F291" s="433"/>
      <c r="G291" s="433"/>
      <c r="H291" s="433"/>
      <c r="I291" s="433"/>
      <c r="J291" s="433"/>
      <c r="K291" s="433"/>
      <c r="L291" s="433"/>
    </row>
    <row r="292" spans="1:12" s="25" customFormat="1" ht="12" x14ac:dyDescent="0.2">
      <c r="A292" s="585" t="s">
        <v>55</v>
      </c>
      <c r="B292" s="433" t="s">
        <v>73</v>
      </c>
      <c r="C292" s="433" t="s">
        <v>57</v>
      </c>
      <c r="D292" s="433">
        <v>1</v>
      </c>
      <c r="E292" s="433">
        <v>1</v>
      </c>
      <c r="F292" s="433">
        <v>1</v>
      </c>
      <c r="G292" s="433"/>
      <c r="H292" s="433"/>
      <c r="I292" s="433"/>
      <c r="J292" s="433"/>
      <c r="K292" s="433"/>
      <c r="L292" s="433"/>
    </row>
    <row r="293" spans="1:12" s="25" customFormat="1" ht="12" x14ac:dyDescent="0.2">
      <c r="A293" s="585"/>
      <c r="B293" s="433"/>
      <c r="C293" s="433"/>
      <c r="D293" s="433"/>
      <c r="E293" s="433"/>
      <c r="F293" s="433"/>
      <c r="G293" s="433"/>
      <c r="H293" s="433"/>
      <c r="I293" s="433"/>
      <c r="J293" s="433"/>
      <c r="K293" s="433"/>
      <c r="L293" s="433"/>
    </row>
    <row r="294" spans="1:12" s="25" customFormat="1" ht="15.75" customHeight="1" x14ac:dyDescent="0.2">
      <c r="A294" s="585"/>
      <c r="B294" s="433"/>
      <c r="C294" s="433"/>
      <c r="D294" s="433"/>
      <c r="E294" s="433"/>
      <c r="F294" s="433"/>
      <c r="G294" s="433"/>
      <c r="H294" s="433"/>
      <c r="I294" s="433"/>
      <c r="J294" s="433"/>
      <c r="K294" s="433"/>
      <c r="L294" s="433"/>
    </row>
    <row r="295" spans="1:12" s="25" customFormat="1" ht="12" customHeight="1" x14ac:dyDescent="0.2">
      <c r="A295" s="585"/>
      <c r="B295" s="433"/>
      <c r="C295" s="433"/>
      <c r="D295" s="433"/>
      <c r="E295" s="433"/>
      <c r="F295" s="433"/>
      <c r="G295" s="433"/>
      <c r="H295" s="433"/>
      <c r="I295" s="433"/>
      <c r="J295" s="433"/>
      <c r="K295" s="433"/>
      <c r="L295" s="433"/>
    </row>
    <row r="296" spans="1:12" s="25" customFormat="1" ht="12" customHeight="1" x14ac:dyDescent="0.2">
      <c r="A296" s="585"/>
      <c r="B296" s="433"/>
      <c r="C296" s="433"/>
      <c r="D296" s="433"/>
      <c r="E296" s="433"/>
      <c r="F296" s="433"/>
      <c r="G296" s="433"/>
      <c r="H296" s="433"/>
      <c r="I296" s="433"/>
      <c r="J296" s="433"/>
      <c r="K296" s="433"/>
      <c r="L296" s="433"/>
    </row>
    <row r="297" spans="1:12" s="25" customFormat="1" ht="12" customHeight="1" x14ac:dyDescent="0.2">
      <c r="A297" s="585"/>
      <c r="B297" s="433"/>
      <c r="C297" s="433"/>
      <c r="D297" s="433"/>
      <c r="E297" s="433"/>
      <c r="F297" s="433"/>
      <c r="G297" s="433"/>
      <c r="H297" s="433"/>
      <c r="I297" s="433"/>
      <c r="J297" s="433"/>
      <c r="K297" s="433"/>
      <c r="L297" s="433"/>
    </row>
    <row r="298" spans="1:12" s="25" customFormat="1" ht="12" x14ac:dyDescent="0.2">
      <c r="A298" s="604" t="s">
        <v>84</v>
      </c>
      <c r="B298" s="605"/>
      <c r="C298" s="605"/>
      <c r="D298" s="605"/>
      <c r="E298" s="605"/>
      <c r="F298" s="605"/>
      <c r="G298" s="605"/>
      <c r="H298" s="605"/>
      <c r="I298" s="605"/>
      <c r="J298" s="605"/>
      <c r="K298" s="605"/>
      <c r="L298" s="606"/>
    </row>
    <row r="299" spans="1:12" s="25" customFormat="1" ht="6" customHeight="1" x14ac:dyDescent="0.2">
      <c r="A299" s="607"/>
      <c r="B299" s="608"/>
      <c r="C299" s="608"/>
      <c r="D299" s="608"/>
      <c r="E299" s="608"/>
      <c r="F299" s="608"/>
      <c r="G299" s="608"/>
      <c r="H299" s="608"/>
      <c r="I299" s="608"/>
      <c r="J299" s="608"/>
      <c r="K299" s="608"/>
      <c r="L299" s="609"/>
    </row>
    <row r="300" spans="1:12" s="25" customFormat="1" ht="12" hidden="1" customHeight="1" x14ac:dyDescent="0.2">
      <c r="A300" s="607"/>
      <c r="B300" s="608"/>
      <c r="C300" s="608"/>
      <c r="D300" s="608"/>
      <c r="E300" s="608"/>
      <c r="F300" s="608"/>
      <c r="G300" s="608"/>
      <c r="H300" s="608"/>
      <c r="I300" s="608"/>
      <c r="J300" s="608"/>
      <c r="K300" s="608"/>
      <c r="L300" s="609"/>
    </row>
    <row r="301" spans="1:12" s="25" customFormat="1" ht="12" hidden="1" customHeight="1" x14ac:dyDescent="0.2">
      <c r="A301" s="607"/>
      <c r="B301" s="608"/>
      <c r="C301" s="608"/>
      <c r="D301" s="608"/>
      <c r="E301" s="608"/>
      <c r="F301" s="608"/>
      <c r="G301" s="608"/>
      <c r="H301" s="608"/>
      <c r="I301" s="608"/>
      <c r="J301" s="608"/>
      <c r="K301" s="608"/>
      <c r="L301" s="609"/>
    </row>
    <row r="302" spans="1:12" s="25" customFormat="1" ht="12" hidden="1" customHeight="1" x14ac:dyDescent="0.2">
      <c r="A302" s="607"/>
      <c r="B302" s="608"/>
      <c r="C302" s="608"/>
      <c r="D302" s="608"/>
      <c r="E302" s="608"/>
      <c r="F302" s="608"/>
      <c r="G302" s="608"/>
      <c r="H302" s="608"/>
      <c r="I302" s="608"/>
      <c r="J302" s="608"/>
      <c r="K302" s="608"/>
      <c r="L302" s="609"/>
    </row>
    <row r="303" spans="1:12" s="25" customFormat="1" ht="12" hidden="1" customHeight="1" x14ac:dyDescent="0.2">
      <c r="A303" s="610"/>
      <c r="B303" s="611"/>
      <c r="C303" s="611"/>
      <c r="D303" s="611"/>
      <c r="E303" s="611"/>
      <c r="F303" s="611"/>
      <c r="G303" s="611"/>
      <c r="H303" s="611"/>
      <c r="I303" s="611"/>
      <c r="J303" s="611"/>
      <c r="K303" s="611"/>
      <c r="L303" s="612"/>
    </row>
    <row r="304" spans="1:12" s="25" customFormat="1" ht="51.75" hidden="1" customHeight="1" x14ac:dyDescent="0.2">
      <c r="A304" s="168" t="s">
        <v>74</v>
      </c>
      <c r="B304" s="140" t="s">
        <v>220</v>
      </c>
      <c r="C304" s="140" t="s">
        <v>50</v>
      </c>
      <c r="D304" s="166"/>
      <c r="E304" s="166"/>
      <c r="F304" s="445"/>
      <c r="G304" s="446"/>
      <c r="H304" s="446"/>
      <c r="I304" s="446"/>
      <c r="J304" s="446"/>
      <c r="K304" s="446"/>
      <c r="L304" s="447"/>
    </row>
    <row r="305" spans="1:12" s="25" customFormat="1" ht="39.75" hidden="1" customHeight="1" x14ac:dyDescent="0.2">
      <c r="A305" s="169" t="s">
        <v>226</v>
      </c>
      <c r="B305" s="140" t="s">
        <v>219</v>
      </c>
      <c r="C305" s="139" t="s">
        <v>50</v>
      </c>
      <c r="D305" s="167"/>
      <c r="E305" s="167"/>
      <c r="F305" s="445"/>
      <c r="G305" s="446"/>
      <c r="H305" s="446"/>
      <c r="I305" s="446"/>
      <c r="J305" s="446"/>
      <c r="K305" s="446"/>
      <c r="L305" s="447"/>
    </row>
    <row r="306" spans="1:12" s="25" customFormat="1" ht="74.25" customHeight="1" x14ac:dyDescent="0.2">
      <c r="A306" s="169" t="s">
        <v>239</v>
      </c>
      <c r="B306" s="298" t="s">
        <v>234</v>
      </c>
      <c r="C306" s="298" t="s">
        <v>50</v>
      </c>
      <c r="D306" s="167">
        <v>1</v>
      </c>
      <c r="E306" s="167">
        <v>1</v>
      </c>
      <c r="F306" s="445">
        <v>1</v>
      </c>
      <c r="G306" s="446"/>
      <c r="H306" s="446"/>
      <c r="I306" s="446"/>
      <c r="J306" s="446"/>
      <c r="K306" s="446"/>
      <c r="L306" s="447"/>
    </row>
    <row r="307" spans="1:12" s="25" customFormat="1" ht="21.75" hidden="1" customHeight="1" x14ac:dyDescent="0.2">
      <c r="A307" s="440" t="s">
        <v>180</v>
      </c>
      <c r="B307" s="441"/>
      <c r="C307" s="441"/>
      <c r="D307" s="441"/>
      <c r="E307" s="441"/>
      <c r="F307" s="441"/>
      <c r="G307" s="441"/>
      <c r="H307" s="441"/>
      <c r="I307" s="441"/>
      <c r="J307" s="441"/>
      <c r="K307" s="441"/>
      <c r="L307" s="442"/>
    </row>
    <row r="308" spans="1:12" s="25" customFormat="1" ht="49.5" hidden="1" customHeight="1" x14ac:dyDescent="0.2">
      <c r="A308" s="170" t="s">
        <v>227</v>
      </c>
      <c r="B308" s="139" t="s">
        <v>221</v>
      </c>
      <c r="C308" s="139" t="s">
        <v>72</v>
      </c>
      <c r="D308" s="136"/>
      <c r="E308" s="136"/>
      <c r="F308" s="445"/>
      <c r="G308" s="446"/>
      <c r="H308" s="446"/>
      <c r="I308" s="446"/>
      <c r="J308" s="446"/>
      <c r="K308" s="446"/>
      <c r="L308" s="447"/>
    </row>
    <row r="309" spans="1:12" s="25" customFormat="1" ht="21.75" hidden="1" customHeight="1" x14ac:dyDescent="0.2">
      <c r="A309" s="440" t="s">
        <v>222</v>
      </c>
      <c r="B309" s="441"/>
      <c r="C309" s="441"/>
      <c r="D309" s="441"/>
      <c r="E309" s="441"/>
      <c r="F309" s="441"/>
      <c r="G309" s="441"/>
      <c r="H309" s="441"/>
      <c r="I309" s="441"/>
      <c r="J309" s="441"/>
      <c r="K309" s="441"/>
      <c r="L309" s="442"/>
    </row>
    <row r="310" spans="1:12" s="25" customFormat="1" ht="107.25" hidden="1" customHeight="1" x14ac:dyDescent="0.2">
      <c r="A310" s="658" t="s">
        <v>215</v>
      </c>
      <c r="B310" s="206" t="s">
        <v>216</v>
      </c>
      <c r="C310" s="140" t="s">
        <v>50</v>
      </c>
      <c r="D310" s="136"/>
      <c r="E310" s="136"/>
      <c r="F310" s="445"/>
      <c r="G310" s="446"/>
      <c r="H310" s="446"/>
      <c r="I310" s="446"/>
      <c r="J310" s="446"/>
      <c r="K310" s="446"/>
      <c r="L310" s="447"/>
    </row>
    <row r="311" spans="1:12" s="25" customFormat="1" ht="31.5" hidden="1" customHeight="1" x14ac:dyDescent="0.2">
      <c r="A311" s="659"/>
      <c r="B311" s="139" t="s">
        <v>56</v>
      </c>
      <c r="C311" s="139" t="s">
        <v>72</v>
      </c>
      <c r="D311" s="136">
        <v>1</v>
      </c>
      <c r="E311" s="136">
        <v>1</v>
      </c>
      <c r="F311" s="445">
        <v>1</v>
      </c>
      <c r="G311" s="446"/>
      <c r="H311" s="446"/>
      <c r="I311" s="446"/>
      <c r="J311" s="446"/>
      <c r="K311" s="446"/>
      <c r="L311" s="447"/>
    </row>
    <row r="312" spans="1:12" s="25" customFormat="1" ht="12" x14ac:dyDescent="0.2">
      <c r="A312" s="505" t="s">
        <v>24</v>
      </c>
      <c r="B312" s="506"/>
      <c r="C312" s="506"/>
      <c r="D312" s="506"/>
      <c r="E312" s="506"/>
      <c r="F312" s="506"/>
      <c r="G312" s="506"/>
      <c r="H312" s="506"/>
      <c r="I312" s="506"/>
      <c r="J312" s="506"/>
      <c r="K312" s="506"/>
      <c r="L312" s="507"/>
    </row>
    <row r="313" spans="1:12" s="25" customFormat="1" ht="12" x14ac:dyDescent="0.2">
      <c r="A313" s="465" t="s">
        <v>25</v>
      </c>
      <c r="B313" s="466"/>
      <c r="C313" s="466"/>
      <c r="D313" s="466"/>
      <c r="E313" s="466"/>
      <c r="F313" s="466"/>
      <c r="G313" s="466"/>
      <c r="H313" s="466"/>
      <c r="I313" s="466"/>
      <c r="J313" s="466"/>
      <c r="K313" s="466"/>
      <c r="L313" s="466"/>
    </row>
    <row r="314" spans="1:12" s="25" customFormat="1" ht="6" customHeight="1" x14ac:dyDescent="0.2">
      <c r="A314" s="468"/>
      <c r="B314" s="469"/>
      <c r="C314" s="469"/>
      <c r="D314" s="469"/>
      <c r="E314" s="469"/>
      <c r="F314" s="469"/>
      <c r="G314" s="469"/>
      <c r="H314" s="469"/>
      <c r="I314" s="469"/>
      <c r="J314" s="469"/>
      <c r="K314" s="469"/>
      <c r="L314" s="469"/>
    </row>
    <row r="315" spans="1:12" s="25" customFormat="1" ht="3" customHeight="1" x14ac:dyDescent="0.2">
      <c r="A315" s="468"/>
      <c r="B315" s="469"/>
      <c r="C315" s="469"/>
      <c r="D315" s="469"/>
      <c r="E315" s="469"/>
      <c r="F315" s="469"/>
      <c r="G315" s="469"/>
      <c r="H315" s="469"/>
      <c r="I315" s="469"/>
      <c r="J315" s="469"/>
      <c r="K315" s="469"/>
      <c r="L315" s="469"/>
    </row>
    <row r="316" spans="1:12" s="25" customFormat="1" ht="12" hidden="1" customHeight="1" x14ac:dyDescent="0.2">
      <c r="A316" s="468"/>
      <c r="B316" s="469"/>
      <c r="C316" s="469"/>
      <c r="D316" s="469"/>
      <c r="E316" s="469"/>
      <c r="F316" s="469"/>
      <c r="G316" s="469"/>
      <c r="H316" s="469"/>
      <c r="I316" s="469"/>
      <c r="J316" s="469"/>
      <c r="K316" s="469"/>
      <c r="L316" s="469"/>
    </row>
    <row r="317" spans="1:12" s="25" customFormat="1" ht="12" hidden="1" customHeight="1" x14ac:dyDescent="0.2">
      <c r="A317" s="468"/>
      <c r="B317" s="469"/>
      <c r="C317" s="469"/>
      <c r="D317" s="469"/>
      <c r="E317" s="469"/>
      <c r="F317" s="469"/>
      <c r="G317" s="469"/>
      <c r="H317" s="469"/>
      <c r="I317" s="469"/>
      <c r="J317" s="469"/>
      <c r="K317" s="469"/>
      <c r="L317" s="469"/>
    </row>
    <row r="318" spans="1:12" s="25" customFormat="1" ht="12" hidden="1" customHeight="1" x14ac:dyDescent="0.2">
      <c r="A318" s="471"/>
      <c r="B318" s="472"/>
      <c r="C318" s="472"/>
      <c r="D318" s="472"/>
      <c r="E318" s="472"/>
      <c r="F318" s="472"/>
      <c r="G318" s="472"/>
      <c r="H318" s="472"/>
      <c r="I318" s="472"/>
      <c r="J318" s="472"/>
      <c r="K318" s="472"/>
      <c r="L318" s="472"/>
    </row>
    <row r="319" spans="1:12" s="25" customFormat="1" ht="51.75" customHeight="1" x14ac:dyDescent="0.2">
      <c r="A319" s="573" t="s">
        <v>3</v>
      </c>
      <c r="B319" s="68" t="s">
        <v>131</v>
      </c>
      <c r="C319" s="55" t="s">
        <v>29</v>
      </c>
      <c r="D319" s="87">
        <v>90</v>
      </c>
      <c r="E319" s="182">
        <v>405</v>
      </c>
      <c r="F319" s="433">
        <v>1</v>
      </c>
      <c r="G319" s="433"/>
      <c r="H319" s="433"/>
      <c r="I319" s="433"/>
      <c r="J319" s="433"/>
      <c r="K319" s="433"/>
      <c r="L319" s="433"/>
    </row>
    <row r="320" spans="1:12" s="25" customFormat="1" ht="12" hidden="1" customHeight="1" x14ac:dyDescent="0.2">
      <c r="A320" s="574"/>
      <c r="B320" s="69"/>
      <c r="C320" s="56"/>
      <c r="D320" s="73"/>
      <c r="E320" s="159"/>
      <c r="F320" s="157"/>
      <c r="G320" s="158"/>
      <c r="H320" s="30"/>
      <c r="I320" s="30"/>
      <c r="J320" s="30"/>
      <c r="K320" s="30"/>
      <c r="L320" s="30"/>
    </row>
    <row r="321" spans="1:12" s="25" customFormat="1" ht="12" hidden="1" customHeight="1" x14ac:dyDescent="0.2">
      <c r="A321" s="575"/>
      <c r="B321" s="70"/>
      <c r="C321" s="57"/>
      <c r="D321" s="74"/>
      <c r="E321" s="160"/>
      <c r="F321" s="157"/>
      <c r="G321" s="158"/>
      <c r="H321" s="30"/>
      <c r="I321" s="30"/>
      <c r="J321" s="30"/>
      <c r="K321" s="30"/>
      <c r="L321" s="30"/>
    </row>
    <row r="322" spans="1:12" s="25" customFormat="1" ht="56.25" customHeight="1" x14ac:dyDescent="0.2">
      <c r="A322" s="573" t="s">
        <v>6</v>
      </c>
      <c r="B322" s="68" t="s">
        <v>37</v>
      </c>
      <c r="C322" s="55" t="s">
        <v>29</v>
      </c>
      <c r="D322" s="72" t="s">
        <v>38</v>
      </c>
      <c r="E322" s="88">
        <v>0</v>
      </c>
      <c r="F322" s="433">
        <v>1</v>
      </c>
      <c r="G322" s="433"/>
      <c r="H322" s="433"/>
      <c r="I322" s="433"/>
      <c r="J322" s="433"/>
      <c r="K322" s="433"/>
      <c r="L322" s="433"/>
    </row>
    <row r="323" spans="1:12" s="25" customFormat="1" ht="41.25" customHeight="1" x14ac:dyDescent="0.2">
      <c r="A323" s="574"/>
      <c r="B323" s="71" t="s">
        <v>155</v>
      </c>
      <c r="C323" s="84" t="s">
        <v>29</v>
      </c>
      <c r="D323" s="89">
        <v>100</v>
      </c>
      <c r="E323" s="135">
        <v>100</v>
      </c>
      <c r="F323" s="433">
        <v>1</v>
      </c>
      <c r="G323" s="433"/>
      <c r="H323" s="433"/>
      <c r="I323" s="433"/>
      <c r="J323" s="433"/>
      <c r="K323" s="433"/>
      <c r="L323" s="433"/>
    </row>
    <row r="324" spans="1:12" s="25" customFormat="1" ht="84.75" hidden="1" customHeight="1" x14ac:dyDescent="0.2">
      <c r="A324" s="487"/>
      <c r="B324" s="107"/>
      <c r="C324" s="98"/>
      <c r="D324" s="43"/>
      <c r="E324" s="161"/>
      <c r="F324" s="445"/>
      <c r="G324" s="446"/>
      <c r="H324" s="446"/>
      <c r="I324" s="446"/>
      <c r="J324" s="446"/>
      <c r="K324" s="446"/>
      <c r="L324" s="447"/>
    </row>
    <row r="325" spans="1:12" s="25" customFormat="1" ht="42" hidden="1" customHeight="1" x14ac:dyDescent="0.2">
      <c r="A325" s="488"/>
      <c r="B325" s="107"/>
      <c r="C325" s="98"/>
      <c r="D325" s="43"/>
      <c r="E325" s="161"/>
      <c r="F325" s="489"/>
      <c r="G325" s="490"/>
      <c r="H325" s="490"/>
      <c r="I325" s="490"/>
      <c r="J325" s="490"/>
      <c r="K325" s="490"/>
      <c r="L325" s="491"/>
    </row>
    <row r="326" spans="1:12" s="25" customFormat="1" ht="12" hidden="1" x14ac:dyDescent="0.2">
      <c r="A326" s="26"/>
      <c r="B326" s="27"/>
      <c r="C326" s="27"/>
      <c r="D326" s="27"/>
      <c r="E326" s="162"/>
      <c r="F326" s="162"/>
      <c r="G326" s="163"/>
      <c r="H326" s="27"/>
      <c r="I326" s="27"/>
      <c r="J326" s="27"/>
      <c r="K326" s="27"/>
      <c r="L326" s="28"/>
    </row>
    <row r="327" spans="1:12" s="25" customFormat="1" ht="20.25" customHeight="1" x14ac:dyDescent="0.2">
      <c r="A327" s="464" t="s">
        <v>139</v>
      </c>
      <c r="B327" s="464"/>
      <c r="C327" s="464"/>
      <c r="D327" s="464"/>
      <c r="E327" s="464"/>
      <c r="F327" s="433">
        <f>(F232+F233+F240+F246+F261+F267+F280+F292+F306+F319+F322+F323)/12</f>
        <v>1</v>
      </c>
      <c r="G327" s="433"/>
      <c r="H327" s="433"/>
      <c r="I327" s="433"/>
      <c r="J327" s="433"/>
      <c r="K327" s="433"/>
      <c r="L327" s="433"/>
    </row>
    <row r="328" spans="1:12" s="25" customFormat="1" ht="29.25" customHeight="1" x14ac:dyDescent="0.2">
      <c r="A328" s="484" t="s">
        <v>140</v>
      </c>
      <c r="B328" s="485"/>
      <c r="C328" s="485"/>
      <c r="D328" s="485"/>
      <c r="E328" s="486"/>
      <c r="F328" s="592">
        <v>0.99</v>
      </c>
      <c r="G328" s="593"/>
      <c r="H328" s="593"/>
      <c r="I328" s="593"/>
      <c r="J328" s="593"/>
      <c r="K328" s="593"/>
      <c r="L328" s="594"/>
    </row>
  </sheetData>
  <mergeCells count="401">
    <mergeCell ref="O131:O133"/>
    <mergeCell ref="B29:B30"/>
    <mergeCell ref="A20:A21"/>
    <mergeCell ref="C24:D24"/>
    <mergeCell ref="A39:A40"/>
    <mergeCell ref="B39:B40"/>
    <mergeCell ref="E71:F71"/>
    <mergeCell ref="K71:L71"/>
    <mergeCell ref="A72:N72"/>
    <mergeCell ref="A73:N73"/>
    <mergeCell ref="A65:N65"/>
    <mergeCell ref="A66:N66"/>
    <mergeCell ref="A67:A68"/>
    <mergeCell ref="A70:N70"/>
    <mergeCell ref="B76:B78"/>
    <mergeCell ref="A62:M62"/>
    <mergeCell ref="A63:M63"/>
    <mergeCell ref="B49:B51"/>
    <mergeCell ref="A49:A51"/>
    <mergeCell ref="H57:H59"/>
    <mergeCell ref="I57:I59"/>
    <mergeCell ref="J57:J59"/>
    <mergeCell ref="K57:K59"/>
    <mergeCell ref="B95:B96"/>
    <mergeCell ref="A322:A323"/>
    <mergeCell ref="A150:A156"/>
    <mergeCell ref="F156:L156"/>
    <mergeCell ref="F232:L232"/>
    <mergeCell ref="A111:N111"/>
    <mergeCell ref="A93:N93"/>
    <mergeCell ref="A309:L309"/>
    <mergeCell ref="F311:L311"/>
    <mergeCell ref="F310:L310"/>
    <mergeCell ref="A310:A311"/>
    <mergeCell ref="A199:L204"/>
    <mergeCell ref="A137:A138"/>
    <mergeCell ref="B137:B138"/>
    <mergeCell ref="C137:C138"/>
    <mergeCell ref="A130:M130"/>
    <mergeCell ref="A119:M119"/>
    <mergeCell ref="A192:A197"/>
    <mergeCell ref="B192:B197"/>
    <mergeCell ref="C192:C197"/>
    <mergeCell ref="D192:D197"/>
    <mergeCell ref="E192:E197"/>
    <mergeCell ref="A163:F163"/>
    <mergeCell ref="A141:L141"/>
    <mergeCell ref="A101:M101"/>
    <mergeCell ref="J3:O3"/>
    <mergeCell ref="A4:N4"/>
    <mergeCell ref="A5:N5"/>
    <mergeCell ref="A6:N6"/>
    <mergeCell ref="A23:N23"/>
    <mergeCell ref="B32:B33"/>
    <mergeCell ref="A29:A30"/>
    <mergeCell ref="A32:A33"/>
    <mergeCell ref="A7:N7"/>
    <mergeCell ref="A8:N8"/>
    <mergeCell ref="A10:N10"/>
    <mergeCell ref="B12:B15"/>
    <mergeCell ref="N13:N14"/>
    <mergeCell ref="J14:J15"/>
    <mergeCell ref="A26:N26"/>
    <mergeCell ref="E13:F13"/>
    <mergeCell ref="E14:E15"/>
    <mergeCell ref="I29:I30"/>
    <mergeCell ref="J29:J30"/>
    <mergeCell ref="K29:K30"/>
    <mergeCell ref="L29:L30"/>
    <mergeCell ref="M29:M30"/>
    <mergeCell ref="N29:N30"/>
    <mergeCell ref="H32:H33"/>
    <mergeCell ref="D13:D15"/>
    <mergeCell ref="A36:M36"/>
    <mergeCell ref="A25:N25"/>
    <mergeCell ref="A28:N28"/>
    <mergeCell ref="H29:H30"/>
    <mergeCell ref="M123:M124"/>
    <mergeCell ref="A55:N55"/>
    <mergeCell ref="E24:F24"/>
    <mergeCell ref="K24:L24"/>
    <mergeCell ref="A19:N19"/>
    <mergeCell ref="F14:F15"/>
    <mergeCell ref="H14:H15"/>
    <mergeCell ref="I14:I15"/>
    <mergeCell ref="K14:K15"/>
    <mergeCell ref="A17:N17"/>
    <mergeCell ref="A18:N18"/>
    <mergeCell ref="A12:A15"/>
    <mergeCell ref="L57:L59"/>
    <mergeCell ref="M57:M59"/>
    <mergeCell ref="N57:N59"/>
    <mergeCell ref="N123:N124"/>
    <mergeCell ref="A44:N44"/>
    <mergeCell ref="A115:A117"/>
    <mergeCell ref="B115:B117"/>
    <mergeCell ref="A157:A162"/>
    <mergeCell ref="B157:B162"/>
    <mergeCell ref="C157:C162"/>
    <mergeCell ref="D157:D162"/>
    <mergeCell ref="E157:E162"/>
    <mergeCell ref="A171:A176"/>
    <mergeCell ref="B171:B176"/>
    <mergeCell ref="A178:L179"/>
    <mergeCell ref="A164:L164"/>
    <mergeCell ref="D167:D170"/>
    <mergeCell ref="E167:E170"/>
    <mergeCell ref="E171:E176"/>
    <mergeCell ref="A177:F177"/>
    <mergeCell ref="A165:A170"/>
    <mergeCell ref="F167:L170"/>
    <mergeCell ref="F171:L176"/>
    <mergeCell ref="B57:B59"/>
    <mergeCell ref="A57:A59"/>
    <mergeCell ref="A76:A78"/>
    <mergeCell ref="A86:N86"/>
    <mergeCell ref="A87:N87"/>
    <mergeCell ref="C71:D71"/>
    <mergeCell ref="H49:H51"/>
    <mergeCell ref="K49:K51"/>
    <mergeCell ref="L49:L51"/>
    <mergeCell ref="J32:J33"/>
    <mergeCell ref="K32:K33"/>
    <mergeCell ref="L32:L33"/>
    <mergeCell ref="M32:M33"/>
    <mergeCell ref="N32:N33"/>
    <mergeCell ref="M49:M51"/>
    <mergeCell ref="N49:N51"/>
    <mergeCell ref="A102:N102"/>
    <mergeCell ref="H39:H40"/>
    <mergeCell ref="I39:I40"/>
    <mergeCell ref="J39:J40"/>
    <mergeCell ref="K39:K40"/>
    <mergeCell ref="L39:L40"/>
    <mergeCell ref="M39:M40"/>
    <mergeCell ref="A54:M54"/>
    <mergeCell ref="A37:N37"/>
    <mergeCell ref="A38:N38"/>
    <mergeCell ref="A56:N56"/>
    <mergeCell ref="A45:A47"/>
    <mergeCell ref="B45:B47"/>
    <mergeCell ref="A85:M85"/>
    <mergeCell ref="A74:N74"/>
    <mergeCell ref="I49:I51"/>
    <mergeCell ref="J49:J51"/>
    <mergeCell ref="A221:E221"/>
    <mergeCell ref="F221:L221"/>
    <mergeCell ref="F215:L220"/>
    <mergeCell ref="A186:A191"/>
    <mergeCell ref="B187:B188"/>
    <mergeCell ref="C187:C188"/>
    <mergeCell ref="D187:D188"/>
    <mergeCell ref="E187:E188"/>
    <mergeCell ref="B190:B191"/>
    <mergeCell ref="C190:C191"/>
    <mergeCell ref="D190:D191"/>
    <mergeCell ref="E190:E191"/>
    <mergeCell ref="F186:L186"/>
    <mergeCell ref="A205:A214"/>
    <mergeCell ref="B211:B214"/>
    <mergeCell ref="C211:C214"/>
    <mergeCell ref="D211:D214"/>
    <mergeCell ref="E211:E214"/>
    <mergeCell ref="A198:F198"/>
    <mergeCell ref="F207:L210"/>
    <mergeCell ref="F192:L197"/>
    <mergeCell ref="F205:L206"/>
    <mergeCell ref="F211:L214"/>
    <mergeCell ref="B207:B210"/>
    <mergeCell ref="F327:L327"/>
    <mergeCell ref="F328:L328"/>
    <mergeCell ref="A276:A278"/>
    <mergeCell ref="B276:B278"/>
    <mergeCell ref="C276:C278"/>
    <mergeCell ref="D276:D278"/>
    <mergeCell ref="E276:E278"/>
    <mergeCell ref="A280:A285"/>
    <mergeCell ref="B280:B285"/>
    <mergeCell ref="C280:C285"/>
    <mergeCell ref="D280:D285"/>
    <mergeCell ref="E280:E285"/>
    <mergeCell ref="F276:L278"/>
    <mergeCell ref="F280:L285"/>
    <mergeCell ref="F286:L291"/>
    <mergeCell ref="F292:L297"/>
    <mergeCell ref="A298:L303"/>
    <mergeCell ref="F308:L308"/>
    <mergeCell ref="F305:L305"/>
    <mergeCell ref="F323:L323"/>
    <mergeCell ref="A319:A321"/>
    <mergeCell ref="F304:L304"/>
    <mergeCell ref="F319:L319"/>
    <mergeCell ref="F322:L322"/>
    <mergeCell ref="A270:L275"/>
    <mergeCell ref="F246:L251"/>
    <mergeCell ref="F252:L257"/>
    <mergeCell ref="A292:A297"/>
    <mergeCell ref="D246:D251"/>
    <mergeCell ref="E246:E251"/>
    <mergeCell ref="B292:B297"/>
    <mergeCell ref="C292:C297"/>
    <mergeCell ref="D292:D297"/>
    <mergeCell ref="E292:E297"/>
    <mergeCell ref="A286:A291"/>
    <mergeCell ref="E267:E269"/>
    <mergeCell ref="F267:L269"/>
    <mergeCell ref="A252:A257"/>
    <mergeCell ref="B252:B257"/>
    <mergeCell ref="C252:C257"/>
    <mergeCell ref="D252:D257"/>
    <mergeCell ref="E252:E257"/>
    <mergeCell ref="A258:A260"/>
    <mergeCell ref="B258:B260"/>
    <mergeCell ref="C258:C260"/>
    <mergeCell ref="D258:D260"/>
    <mergeCell ref="E258:E260"/>
    <mergeCell ref="F258:L260"/>
    <mergeCell ref="A261:A266"/>
    <mergeCell ref="B261:B266"/>
    <mergeCell ref="C261:C266"/>
    <mergeCell ref="D261:D266"/>
    <mergeCell ref="E261:E266"/>
    <mergeCell ref="F261:L266"/>
    <mergeCell ref="D267:D269"/>
    <mergeCell ref="A246:A251"/>
    <mergeCell ref="B246:B251"/>
    <mergeCell ref="C246:C251"/>
    <mergeCell ref="F229:L231"/>
    <mergeCell ref="A229:A231"/>
    <mergeCell ref="B229:B231"/>
    <mergeCell ref="C229:C231"/>
    <mergeCell ref="D229:D231"/>
    <mergeCell ref="E229:E231"/>
    <mergeCell ref="F234:L239"/>
    <mergeCell ref="F240:L245"/>
    <mergeCell ref="B234:B239"/>
    <mergeCell ref="C234:C239"/>
    <mergeCell ref="D234:D239"/>
    <mergeCell ref="E234:E239"/>
    <mergeCell ref="A240:A245"/>
    <mergeCell ref="B240:B245"/>
    <mergeCell ref="C240:C245"/>
    <mergeCell ref="D240:D245"/>
    <mergeCell ref="E240:E245"/>
    <mergeCell ref="A234:A237"/>
    <mergeCell ref="H1:O2"/>
    <mergeCell ref="D137:E137"/>
    <mergeCell ref="F137:L137"/>
    <mergeCell ref="F138:L138"/>
    <mergeCell ref="F139:L139"/>
    <mergeCell ref="A64:N64"/>
    <mergeCell ref="I32:I33"/>
    <mergeCell ref="N39:N40"/>
    <mergeCell ref="H45:H47"/>
    <mergeCell ref="I45:I47"/>
    <mergeCell ref="J45:J47"/>
    <mergeCell ref="K45:K47"/>
    <mergeCell ref="L45:L47"/>
    <mergeCell ref="M45:M47"/>
    <mergeCell ref="N45:N47"/>
    <mergeCell ref="A43:N43"/>
    <mergeCell ref="A42:M42"/>
    <mergeCell ref="C12:F12"/>
    <mergeCell ref="G12:G15"/>
    <mergeCell ref="H12:K13"/>
    <mergeCell ref="L12:L15"/>
    <mergeCell ref="M12:M15"/>
    <mergeCell ref="C13:C15"/>
    <mergeCell ref="A31:C31"/>
    <mergeCell ref="F180:L180"/>
    <mergeCell ref="F181:L182"/>
    <mergeCell ref="C165:C166"/>
    <mergeCell ref="D165:D166"/>
    <mergeCell ref="F165:L166"/>
    <mergeCell ref="I76:I78"/>
    <mergeCell ref="J76:J78"/>
    <mergeCell ref="M126:M127"/>
    <mergeCell ref="A92:M92"/>
    <mergeCell ref="A94:N94"/>
    <mergeCell ref="A95:A96"/>
    <mergeCell ref="A103:N103"/>
    <mergeCell ref="A123:A124"/>
    <mergeCell ref="B113:B114"/>
    <mergeCell ref="A121:N121"/>
    <mergeCell ref="N126:N127"/>
    <mergeCell ref="B123:B124"/>
    <mergeCell ref="L123:L124"/>
    <mergeCell ref="I123:I124"/>
    <mergeCell ref="J123:J124"/>
    <mergeCell ref="K123:K124"/>
    <mergeCell ref="A120:N120"/>
    <mergeCell ref="K115:K117"/>
    <mergeCell ref="L115:L117"/>
    <mergeCell ref="A112:N112"/>
    <mergeCell ref="M115:M117"/>
    <mergeCell ref="N115:N117"/>
    <mergeCell ref="L76:L78"/>
    <mergeCell ref="M76:M78"/>
    <mergeCell ref="N76:N78"/>
    <mergeCell ref="H115:H117"/>
    <mergeCell ref="I115:I117"/>
    <mergeCell ref="J115:J117"/>
    <mergeCell ref="H76:H78"/>
    <mergeCell ref="K76:K78"/>
    <mergeCell ref="L106:L108"/>
    <mergeCell ref="M106:M108"/>
    <mergeCell ref="A113:A114"/>
    <mergeCell ref="N106:N108"/>
    <mergeCell ref="A110:M110"/>
    <mergeCell ref="A104:A105"/>
    <mergeCell ref="B104:B105"/>
    <mergeCell ref="A106:A108"/>
    <mergeCell ref="B106:B108"/>
    <mergeCell ref="H106:H108"/>
    <mergeCell ref="I106:I108"/>
    <mergeCell ref="J106:J108"/>
    <mergeCell ref="K106:K108"/>
    <mergeCell ref="A328:E328"/>
    <mergeCell ref="A324:A325"/>
    <mergeCell ref="F324:L324"/>
    <mergeCell ref="F325:L325"/>
    <mergeCell ref="A126:A127"/>
    <mergeCell ref="B126:B127"/>
    <mergeCell ref="L126:L127"/>
    <mergeCell ref="H126:H127"/>
    <mergeCell ref="I126:I127"/>
    <mergeCell ref="J126:J127"/>
    <mergeCell ref="K126:K127"/>
    <mergeCell ref="D205:D206"/>
    <mergeCell ref="E205:E206"/>
    <mergeCell ref="A180:A185"/>
    <mergeCell ref="A312:L312"/>
    <mergeCell ref="A313:L318"/>
    <mergeCell ref="B286:B291"/>
    <mergeCell ref="C286:C291"/>
    <mergeCell ref="D286:D291"/>
    <mergeCell ref="B165:B166"/>
    <mergeCell ref="A327:E327"/>
    <mergeCell ref="F147:L148"/>
    <mergeCell ref="F150:L151"/>
    <mergeCell ref="F233:L233"/>
    <mergeCell ref="A223:L228"/>
    <mergeCell ref="A215:A220"/>
    <mergeCell ref="B215:B220"/>
    <mergeCell ref="C215:C220"/>
    <mergeCell ref="D215:D220"/>
    <mergeCell ref="E215:E220"/>
    <mergeCell ref="A222:L222"/>
    <mergeCell ref="F152:L155"/>
    <mergeCell ref="F157:L162"/>
    <mergeCell ref="E165:E166"/>
    <mergeCell ref="B167:B170"/>
    <mergeCell ref="C167:C170"/>
    <mergeCell ref="B184:B185"/>
    <mergeCell ref="C184:C185"/>
    <mergeCell ref="D184:D185"/>
    <mergeCell ref="E184:E185"/>
    <mergeCell ref="C152:C155"/>
    <mergeCell ref="D152:D155"/>
    <mergeCell ref="E152:E155"/>
    <mergeCell ref="B152:B155"/>
    <mergeCell ref="B181:B182"/>
    <mergeCell ref="C181:C182"/>
    <mergeCell ref="D181:D182"/>
    <mergeCell ref="E181:E182"/>
    <mergeCell ref="F149:L149"/>
    <mergeCell ref="A145:L145"/>
    <mergeCell ref="G142:L142"/>
    <mergeCell ref="G143:L143"/>
    <mergeCell ref="G144:L144"/>
    <mergeCell ref="D150:D151"/>
    <mergeCell ref="E150:E151"/>
    <mergeCell ref="A131:M131"/>
    <mergeCell ref="A144:E144"/>
    <mergeCell ref="E147:E148"/>
    <mergeCell ref="B150:B151"/>
    <mergeCell ref="C150:C151"/>
    <mergeCell ref="A129:M129"/>
    <mergeCell ref="H123:H124"/>
    <mergeCell ref="F184:L185"/>
    <mergeCell ref="C171:C176"/>
    <mergeCell ref="D171:D176"/>
    <mergeCell ref="A146:L146"/>
    <mergeCell ref="A307:L307"/>
    <mergeCell ref="E286:E291"/>
    <mergeCell ref="A267:A269"/>
    <mergeCell ref="B267:B269"/>
    <mergeCell ref="C267:C269"/>
    <mergeCell ref="F306:L306"/>
    <mergeCell ref="F279:L279"/>
    <mergeCell ref="C207:C210"/>
    <mergeCell ref="D207:D210"/>
    <mergeCell ref="E207:E210"/>
    <mergeCell ref="B205:B206"/>
    <mergeCell ref="C205:C206"/>
    <mergeCell ref="F187:L188"/>
    <mergeCell ref="F190:L191"/>
    <mergeCell ref="A147:A149"/>
    <mergeCell ref="B147:B148"/>
    <mergeCell ref="C147:C148"/>
    <mergeCell ref="D147:D148"/>
  </mergeCells>
  <pageMargins left="0.7" right="0.7" top="0.75" bottom="0.75" header="0.3" footer="0.3"/>
  <pageSetup paperSize="9" scale="35" fitToHeight="0" orientation="portrait" r:id="rId1"/>
  <rowBreaks count="3" manualBreakCount="3">
    <brk id="60" max="14" man="1"/>
    <brk id="133" max="16383" man="1"/>
    <brk id="297" max="14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Отчет о достижении</vt:lpstr>
      <vt:lpstr>Расчеты</vt:lpstr>
      <vt:lpstr>'Отчет о достижении'!Область_печати</vt:lpstr>
      <vt:lpstr>Расчеты!Область_печати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2025-04-18T03:09:33Z</cp:lastPrinted>
  <dcterms:created xsi:type="dcterms:W3CDTF">2013-07-18T08:34:46Z</dcterms:created>
  <dcterms:modified xsi:type="dcterms:W3CDTF">2025-04-18T03:09:42Z</dcterms:modified>
</cp:coreProperties>
</file>