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3\03\Постановления\!!!изм КУЛЬТУРА\"/>
    </mc:Choice>
  </mc:AlternateContent>
  <bookViews>
    <workbookView xWindow="-120" yWindow="720" windowWidth="29040" windowHeight="15000"/>
  </bookViews>
  <sheets>
    <sheet name="прил 1 к прогр" sheetId="2" r:id="rId1"/>
  </sheets>
  <definedNames>
    <definedName name="_xlnm._FilterDatabase" localSheetId="0" hidden="1">'прил 1 к прогр'!$A$12:$X$333</definedName>
    <definedName name="_xlnm.Print_Area" localSheetId="0">'прил 1 к прогр'!$A$1:$U$328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5" i="2" l="1"/>
  <c r="G296" i="2"/>
  <c r="G297" i="2"/>
  <c r="G294" i="2"/>
  <c r="H103" i="2"/>
  <c r="G269" i="2"/>
  <c r="G270" i="2"/>
  <c r="G271" i="2"/>
  <c r="G268" i="2"/>
  <c r="J113" i="2"/>
  <c r="G293" i="2" l="1"/>
  <c r="G267" i="2"/>
  <c r="M267" i="2"/>
  <c r="L267" i="2"/>
  <c r="K267" i="2"/>
  <c r="J267" i="2"/>
  <c r="I267" i="2"/>
  <c r="H267" i="2"/>
  <c r="G266" i="2"/>
  <c r="G265" i="2"/>
  <c r="G264" i="2"/>
  <c r="G263" i="2"/>
  <c r="M262" i="2"/>
  <c r="L262" i="2"/>
  <c r="K262" i="2"/>
  <c r="J262" i="2"/>
  <c r="I262" i="2"/>
  <c r="H262" i="2"/>
  <c r="G261" i="2"/>
  <c r="G260" i="2"/>
  <c r="G259" i="2"/>
  <c r="G258" i="2"/>
  <c r="G257" i="2"/>
  <c r="M256" i="2"/>
  <c r="L256" i="2"/>
  <c r="K256" i="2"/>
  <c r="J256" i="2"/>
  <c r="I256" i="2"/>
  <c r="H256" i="2"/>
  <c r="G255" i="2"/>
  <c r="G254" i="2"/>
  <c r="G253" i="2"/>
  <c r="G252" i="2"/>
  <c r="G251" i="2" s="1"/>
  <c r="M251" i="2"/>
  <c r="L251" i="2"/>
  <c r="K251" i="2"/>
  <c r="J251" i="2"/>
  <c r="I251" i="2"/>
  <c r="H251" i="2"/>
  <c r="M250" i="2"/>
  <c r="L250" i="2"/>
  <c r="K250" i="2" s="1"/>
  <c r="J250" i="2" s="1"/>
  <c r="M249" i="2"/>
  <c r="L249" i="2"/>
  <c r="K249" i="2"/>
  <c r="J249" i="2"/>
  <c r="I249" i="2"/>
  <c r="H249" i="2"/>
  <c r="G249" i="2" s="1"/>
  <c r="M248" i="2"/>
  <c r="L248" i="2"/>
  <c r="K248" i="2"/>
  <c r="J248" i="2"/>
  <c r="I248" i="2"/>
  <c r="H248" i="2"/>
  <c r="M247" i="2"/>
  <c r="L247" i="2"/>
  <c r="K247" i="2"/>
  <c r="J247" i="2"/>
  <c r="I247" i="2"/>
  <c r="H247" i="2"/>
  <c r="M246" i="2" l="1"/>
  <c r="G262" i="2"/>
  <c r="G248" i="2"/>
  <c r="L246" i="2"/>
  <c r="G256" i="2"/>
  <c r="G247" i="2"/>
  <c r="J246" i="2"/>
  <c r="I250" i="2"/>
  <c r="K246" i="2"/>
  <c r="G25" i="2"/>
  <c r="G26" i="2"/>
  <c r="G27" i="2"/>
  <c r="H23" i="2"/>
  <c r="H250" i="2" l="1"/>
  <c r="G250" i="2" s="1"/>
  <c r="I246" i="2"/>
  <c r="H355" i="2"/>
  <c r="G246" i="2" l="1"/>
  <c r="H246" i="2"/>
  <c r="I70" i="2"/>
  <c r="I83" i="2" l="1"/>
  <c r="I346" i="2" l="1"/>
  <c r="I87" i="2" l="1"/>
  <c r="I65" i="2"/>
  <c r="I336" i="2"/>
  <c r="I123" i="2"/>
  <c r="I305" i="2"/>
  <c r="I67" i="2"/>
  <c r="I62" i="2"/>
  <c r="I51" i="2"/>
  <c r="I24" i="2"/>
  <c r="G24" i="2" s="1"/>
  <c r="J61" i="2" l="1"/>
  <c r="K61" i="2"/>
  <c r="L61" i="2"/>
  <c r="J22" i="2"/>
  <c r="K22" i="2"/>
  <c r="L22" i="2"/>
  <c r="H190" i="2" l="1"/>
  <c r="I190" i="2"/>
  <c r="J190" i="2"/>
  <c r="K190" i="2"/>
  <c r="L190" i="2"/>
  <c r="M190" i="2"/>
  <c r="H191" i="2"/>
  <c r="I191" i="2"/>
  <c r="J191" i="2"/>
  <c r="K191" i="2"/>
  <c r="L191" i="2"/>
  <c r="M191" i="2"/>
  <c r="G191" i="2" s="1"/>
  <c r="H192" i="2"/>
  <c r="I192" i="2"/>
  <c r="J192" i="2"/>
  <c r="K192" i="2"/>
  <c r="L192" i="2"/>
  <c r="M192" i="2"/>
  <c r="I189" i="2"/>
  <c r="J189" i="2"/>
  <c r="K189" i="2"/>
  <c r="L189" i="2"/>
  <c r="M189" i="2"/>
  <c r="H189" i="2"/>
  <c r="G245" i="2"/>
  <c r="G244" i="2"/>
  <c r="G242" i="2"/>
  <c r="M241" i="2"/>
  <c r="L241" i="2"/>
  <c r="K241" i="2"/>
  <c r="J241" i="2"/>
  <c r="I241" i="2"/>
  <c r="H241" i="2"/>
  <c r="G241" i="2" l="1"/>
  <c r="G190" i="2"/>
  <c r="G189" i="2"/>
  <c r="G210" i="2" l="1"/>
  <c r="G240" i="2"/>
  <c r="G239" i="2"/>
  <c r="G237" i="2"/>
  <c r="M236" i="2"/>
  <c r="L236" i="2"/>
  <c r="K236" i="2"/>
  <c r="J236" i="2"/>
  <c r="I236" i="2"/>
  <c r="H236" i="2"/>
  <c r="G236" i="2" l="1"/>
  <c r="I310" i="2"/>
  <c r="I108" i="2" l="1"/>
  <c r="I103" i="2" l="1"/>
  <c r="J103" i="2"/>
  <c r="J188" i="2"/>
  <c r="J293" i="2"/>
  <c r="J107" i="2"/>
  <c r="K107" i="2"/>
  <c r="I22" i="2" l="1"/>
  <c r="I338" i="2"/>
  <c r="I337" i="2"/>
  <c r="I355" i="2" l="1"/>
  <c r="I66" i="2"/>
  <c r="J66" i="2"/>
  <c r="K66" i="2"/>
  <c r="L66" i="2"/>
  <c r="M66" i="2"/>
  <c r="H66" i="2"/>
  <c r="G68" i="2"/>
  <c r="G69" i="2"/>
  <c r="G70" i="2"/>
  <c r="G67" i="2"/>
  <c r="G66" i="2" l="1"/>
  <c r="H300" i="2"/>
  <c r="I300" i="2"/>
  <c r="J300" i="2"/>
  <c r="K300" i="2"/>
  <c r="L300" i="2"/>
  <c r="M300" i="2"/>
  <c r="H301" i="2"/>
  <c r="I301" i="2"/>
  <c r="J301" i="2"/>
  <c r="K301" i="2"/>
  <c r="L301" i="2"/>
  <c r="M301" i="2"/>
  <c r="H302" i="2"/>
  <c r="I302" i="2"/>
  <c r="J302" i="2"/>
  <c r="K302" i="2"/>
  <c r="L302" i="2"/>
  <c r="M302" i="2"/>
  <c r="H303" i="2"/>
  <c r="I303" i="2"/>
  <c r="J303" i="2"/>
  <c r="K303" i="2"/>
  <c r="L303" i="2"/>
  <c r="M303" i="2"/>
  <c r="G311" i="2"/>
  <c r="G310" i="2"/>
  <c r="M309" i="2"/>
  <c r="L309" i="2"/>
  <c r="K309" i="2"/>
  <c r="J309" i="2"/>
  <c r="I309" i="2"/>
  <c r="H309" i="2"/>
  <c r="G309" i="2" l="1"/>
  <c r="K103" i="2"/>
  <c r="L103" i="2"/>
  <c r="M103" i="2"/>
  <c r="I104" i="2"/>
  <c r="J104" i="2"/>
  <c r="K104" i="2"/>
  <c r="L104" i="2"/>
  <c r="M104" i="2"/>
  <c r="I105" i="2"/>
  <c r="J105" i="2"/>
  <c r="K105" i="2"/>
  <c r="L105" i="2"/>
  <c r="M105" i="2"/>
  <c r="H104" i="2"/>
  <c r="H105" i="2"/>
  <c r="H106" i="2"/>
  <c r="H107" i="2"/>
  <c r="G162" i="2"/>
  <c r="G161" i="2"/>
  <c r="G160" i="2"/>
  <c r="G159" i="2"/>
  <c r="M158" i="2"/>
  <c r="L158" i="2"/>
  <c r="K158" i="2"/>
  <c r="J158" i="2"/>
  <c r="I158" i="2"/>
  <c r="H158" i="2"/>
  <c r="G103" i="2" l="1"/>
  <c r="H102" i="2"/>
  <c r="G158" i="2"/>
  <c r="G218" i="2" l="1"/>
  <c r="G217" i="2"/>
  <c r="G216" i="2"/>
  <c r="G215" i="2"/>
  <c r="G214" i="2" s="1"/>
  <c r="M214" i="2"/>
  <c r="L214" i="2"/>
  <c r="K214" i="2"/>
  <c r="J214" i="2"/>
  <c r="I214" i="2"/>
  <c r="H214" i="2"/>
  <c r="M276" i="2" l="1"/>
  <c r="L276" i="2" s="1"/>
  <c r="K276" i="2" s="1"/>
  <c r="J276" i="2" s="1"/>
  <c r="I276" i="2" s="1"/>
  <c r="H276" i="2" s="1"/>
  <c r="G276" i="2" s="1"/>
  <c r="M75" i="2"/>
  <c r="K75" i="2" s="1"/>
  <c r="L75" i="2"/>
  <c r="M74" i="2"/>
  <c r="K74" i="2" s="1"/>
  <c r="L74" i="2"/>
  <c r="M73" i="2"/>
  <c r="K73" i="2" s="1"/>
  <c r="L73" i="2"/>
  <c r="M72" i="2"/>
  <c r="L72" i="2"/>
  <c r="J74" i="2" l="1"/>
  <c r="H74" i="2" s="1"/>
  <c r="J75" i="2"/>
  <c r="I74" i="2"/>
  <c r="I75" i="2"/>
  <c r="J73" i="2"/>
  <c r="H73" i="2" s="1"/>
  <c r="H75" i="2"/>
  <c r="I73" i="2"/>
  <c r="G305" i="2"/>
  <c r="G220" i="2"/>
  <c r="H219" i="2"/>
  <c r="G170" i="2"/>
  <c r="G171" i="2"/>
  <c r="G172" i="2"/>
  <c r="G169" i="2"/>
  <c r="G109" i="2" l="1"/>
  <c r="G110" i="2"/>
  <c r="G111" i="2"/>
  <c r="G108" i="2"/>
  <c r="G63" i="2"/>
  <c r="G64" i="2"/>
  <c r="G65" i="2"/>
  <c r="G62" i="2"/>
  <c r="G139" i="2" l="1"/>
  <c r="G133" i="2"/>
  <c r="G124" i="2"/>
  <c r="G125" i="2"/>
  <c r="G126" i="2"/>
  <c r="G123" i="2"/>
  <c r="G119" i="2"/>
  <c r="G120" i="2"/>
  <c r="G121" i="2"/>
  <c r="G118" i="2"/>
  <c r="G114" i="2"/>
  <c r="G115" i="2"/>
  <c r="G116" i="2"/>
  <c r="G113" i="2"/>
  <c r="G72" i="2"/>
  <c r="G73" i="2"/>
  <c r="G74" i="2"/>
  <c r="G75" i="2"/>
  <c r="G122" i="2" l="1"/>
  <c r="G117" i="2"/>
  <c r="G112" i="2"/>
  <c r="I106" i="2"/>
  <c r="J106" i="2"/>
  <c r="K106" i="2"/>
  <c r="L106" i="2"/>
  <c r="M106" i="2"/>
  <c r="G157" i="2"/>
  <c r="G156" i="2"/>
  <c r="G155" i="2"/>
  <c r="G154" i="2"/>
  <c r="M153" i="2"/>
  <c r="L153" i="2"/>
  <c r="K153" i="2"/>
  <c r="J153" i="2"/>
  <c r="I153" i="2"/>
  <c r="H153" i="2"/>
  <c r="J102" i="2" l="1"/>
  <c r="G153" i="2"/>
  <c r="H274" i="2" l="1"/>
  <c r="I274" i="2"/>
  <c r="J274" i="2"/>
  <c r="K274" i="2"/>
  <c r="L274" i="2"/>
  <c r="M274" i="2"/>
  <c r="H275" i="2"/>
  <c r="I275" i="2"/>
  <c r="J275" i="2"/>
  <c r="K275" i="2"/>
  <c r="L275" i="2"/>
  <c r="M275" i="2"/>
  <c r="I273" i="2"/>
  <c r="J273" i="2"/>
  <c r="K273" i="2"/>
  <c r="L273" i="2"/>
  <c r="M273" i="2"/>
  <c r="H273" i="2"/>
  <c r="M293" i="2"/>
  <c r="L293" i="2"/>
  <c r="K293" i="2"/>
  <c r="I293" i="2"/>
  <c r="H293" i="2"/>
  <c r="G292" i="2"/>
  <c r="G291" i="2"/>
  <c r="G290" i="2"/>
  <c r="G289" i="2"/>
  <c r="M288" i="2"/>
  <c r="L288" i="2"/>
  <c r="K288" i="2"/>
  <c r="J288" i="2"/>
  <c r="I288" i="2"/>
  <c r="H288" i="2"/>
  <c r="G287" i="2"/>
  <c r="G286" i="2"/>
  <c r="G285" i="2"/>
  <c r="G284" i="2"/>
  <c r="G283" i="2"/>
  <c r="M282" i="2"/>
  <c r="L282" i="2"/>
  <c r="K282" i="2"/>
  <c r="J282" i="2"/>
  <c r="I282" i="2"/>
  <c r="H282" i="2"/>
  <c r="G281" i="2"/>
  <c r="G280" i="2"/>
  <c r="G279" i="2"/>
  <c r="G278" i="2"/>
  <c r="M277" i="2"/>
  <c r="L277" i="2"/>
  <c r="K277" i="2"/>
  <c r="J277" i="2"/>
  <c r="I277" i="2"/>
  <c r="H277" i="2"/>
  <c r="G273" i="2" l="1"/>
  <c r="H188" i="2"/>
  <c r="G275" i="2"/>
  <c r="G274" i="2"/>
  <c r="I272" i="2"/>
  <c r="J272" i="2"/>
  <c r="G277" i="2"/>
  <c r="G282" i="2"/>
  <c r="K272" i="2"/>
  <c r="G288" i="2"/>
  <c r="H272" i="2"/>
  <c r="M272" i="2"/>
  <c r="L272" i="2"/>
  <c r="G272" i="2" l="1"/>
  <c r="G213" i="2"/>
  <c r="G212" i="2"/>
  <c r="G211" i="2"/>
  <c r="M209" i="2"/>
  <c r="L209" i="2"/>
  <c r="K209" i="2"/>
  <c r="J209" i="2"/>
  <c r="I209" i="2"/>
  <c r="H209" i="2"/>
  <c r="G209" i="2" l="1"/>
  <c r="J164" i="2"/>
  <c r="J320" i="2" s="1"/>
  <c r="H78" i="2" l="1"/>
  <c r="I78" i="2"/>
  <c r="J78" i="2"/>
  <c r="K78" i="2"/>
  <c r="L78" i="2"/>
  <c r="M78" i="2"/>
  <c r="H79" i="2"/>
  <c r="I79" i="2"/>
  <c r="J79" i="2"/>
  <c r="K79" i="2"/>
  <c r="L79" i="2"/>
  <c r="M79" i="2"/>
  <c r="H80" i="2"/>
  <c r="I80" i="2"/>
  <c r="J80" i="2"/>
  <c r="K80" i="2"/>
  <c r="L80" i="2"/>
  <c r="M80" i="2"/>
  <c r="H81" i="2"/>
  <c r="I81" i="2"/>
  <c r="J81" i="2"/>
  <c r="K81" i="2"/>
  <c r="L81" i="2"/>
  <c r="M81" i="2"/>
  <c r="H57" i="2" l="1"/>
  <c r="I57" i="2"/>
  <c r="J57" i="2"/>
  <c r="K57" i="2"/>
  <c r="L57" i="2"/>
  <c r="M57" i="2"/>
  <c r="H58" i="2"/>
  <c r="I58" i="2"/>
  <c r="J58" i="2"/>
  <c r="K58" i="2"/>
  <c r="L58" i="2"/>
  <c r="M58" i="2"/>
  <c r="H59" i="2"/>
  <c r="I59" i="2"/>
  <c r="J59" i="2"/>
  <c r="K59" i="2"/>
  <c r="L59" i="2"/>
  <c r="M59" i="2"/>
  <c r="H60" i="2"/>
  <c r="I60" i="2"/>
  <c r="J60" i="2"/>
  <c r="K60" i="2"/>
  <c r="L60" i="2"/>
  <c r="M60" i="2"/>
  <c r="G89" i="2" l="1"/>
  <c r="G83" i="2"/>
  <c r="G315" i="2"/>
  <c r="G52" i="2"/>
  <c r="G53" i="2"/>
  <c r="G51" i="2"/>
  <c r="H71" i="2"/>
  <c r="H164" i="2"/>
  <c r="H320" i="2" s="1"/>
  <c r="I164" i="2"/>
  <c r="I320" i="2" s="1"/>
  <c r="K164" i="2"/>
  <c r="K320" i="2" s="1"/>
  <c r="L164" i="2"/>
  <c r="L320" i="2" s="1"/>
  <c r="M164" i="2"/>
  <c r="M320" i="2" s="1"/>
  <c r="H19" i="2"/>
  <c r="I19" i="2"/>
  <c r="J19" i="2"/>
  <c r="K19" i="2"/>
  <c r="L19" i="2"/>
  <c r="M19" i="2"/>
  <c r="G320" i="2" l="1"/>
  <c r="G147" i="2"/>
  <c r="G146" i="2"/>
  <c r="G145" i="2"/>
  <c r="G144" i="2"/>
  <c r="M143" i="2"/>
  <c r="L143" i="2"/>
  <c r="K143" i="2"/>
  <c r="J143" i="2"/>
  <c r="I143" i="2"/>
  <c r="H143" i="2"/>
  <c r="G143" i="2" l="1"/>
  <c r="H46" i="2"/>
  <c r="H94" i="2" s="1"/>
  <c r="I46" i="2"/>
  <c r="I94" i="2" s="1"/>
  <c r="J46" i="2"/>
  <c r="J94" i="2" s="1"/>
  <c r="K46" i="2"/>
  <c r="K94" i="2" s="1"/>
  <c r="L46" i="2"/>
  <c r="L94" i="2" s="1"/>
  <c r="M46" i="2"/>
  <c r="M94" i="2" s="1"/>
  <c r="H47" i="2"/>
  <c r="I47" i="2"/>
  <c r="J47" i="2"/>
  <c r="K47" i="2"/>
  <c r="L47" i="2"/>
  <c r="M47" i="2"/>
  <c r="H48" i="2"/>
  <c r="I48" i="2"/>
  <c r="J48" i="2"/>
  <c r="K48" i="2"/>
  <c r="L48" i="2"/>
  <c r="M48" i="2"/>
  <c r="H49" i="2"/>
  <c r="I49" i="2"/>
  <c r="I97" i="2" s="1"/>
  <c r="J49" i="2"/>
  <c r="J97" i="2" s="1"/>
  <c r="K49" i="2"/>
  <c r="K97" i="2" s="1"/>
  <c r="L49" i="2"/>
  <c r="L97" i="2" s="1"/>
  <c r="M49" i="2"/>
  <c r="G185" i="2"/>
  <c r="G186" i="2"/>
  <c r="G187" i="2"/>
  <c r="G184" i="2"/>
  <c r="G180" i="2"/>
  <c r="G181" i="2"/>
  <c r="G182" i="2"/>
  <c r="G179" i="2"/>
  <c r="G175" i="2"/>
  <c r="G176" i="2"/>
  <c r="G177" i="2"/>
  <c r="G174" i="2"/>
  <c r="G152" i="2"/>
  <c r="G150" i="2"/>
  <c r="G151" i="2"/>
  <c r="G149" i="2"/>
  <c r="G94" i="2" l="1"/>
  <c r="G46" i="2"/>
  <c r="G140" i="2"/>
  <c r="G141" i="2"/>
  <c r="G142" i="2"/>
  <c r="G134" i="2"/>
  <c r="G135" i="2"/>
  <c r="G136" i="2"/>
  <c r="G137" i="2"/>
  <c r="G41" i="2"/>
  <c r="G42" i="2"/>
  <c r="G43" i="2"/>
  <c r="G30" i="2"/>
  <c r="G31" i="2"/>
  <c r="G32" i="2"/>
  <c r="G40" i="2"/>
  <c r="G29" i="2"/>
  <c r="G138" i="2" l="1"/>
  <c r="G132" i="2"/>
  <c r="G28" i="2"/>
  <c r="M314" i="2" l="1"/>
  <c r="M304" i="2"/>
  <c r="M230" i="2"/>
  <c r="M219" i="2"/>
  <c r="M204" i="2"/>
  <c r="M198" i="2"/>
  <c r="M193" i="2"/>
  <c r="M183" i="2"/>
  <c r="M178" i="2"/>
  <c r="M173" i="2"/>
  <c r="M168" i="2"/>
  <c r="M167" i="2"/>
  <c r="M323" i="2" s="1"/>
  <c r="M166" i="2"/>
  <c r="M322" i="2" s="1"/>
  <c r="M165" i="2"/>
  <c r="M321" i="2" s="1"/>
  <c r="M319" i="2" s="1"/>
  <c r="M148" i="2"/>
  <c r="M138" i="2"/>
  <c r="M132" i="2"/>
  <c r="M127" i="2"/>
  <c r="M122" i="2"/>
  <c r="M117" i="2"/>
  <c r="M112" i="2"/>
  <c r="M107" i="2"/>
  <c r="M88" i="2"/>
  <c r="M82" i="2"/>
  <c r="M71" i="2"/>
  <c r="M61" i="2"/>
  <c r="M50" i="2"/>
  <c r="M39" i="2"/>
  <c r="M33" i="2"/>
  <c r="M28" i="2"/>
  <c r="M23" i="2"/>
  <c r="M22" i="2"/>
  <c r="M97" i="2" s="1"/>
  <c r="M21" i="2"/>
  <c r="M96" i="2" s="1"/>
  <c r="M20" i="2"/>
  <c r="M95" i="2" s="1"/>
  <c r="L314" i="2"/>
  <c r="L304" i="2"/>
  <c r="L230" i="2"/>
  <c r="L219" i="2"/>
  <c r="L204" i="2"/>
  <c r="L198" i="2"/>
  <c r="L193" i="2"/>
  <c r="L183" i="2"/>
  <c r="L178" i="2"/>
  <c r="L173" i="2"/>
  <c r="L168" i="2"/>
  <c r="L167" i="2"/>
  <c r="L323" i="2" s="1"/>
  <c r="L166" i="2"/>
  <c r="L322" i="2" s="1"/>
  <c r="L165" i="2"/>
  <c r="L321" i="2" s="1"/>
  <c r="L319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23" i="2"/>
  <c r="L21" i="2"/>
  <c r="L96" i="2" s="1"/>
  <c r="L20" i="2"/>
  <c r="L95" i="2" s="1"/>
  <c r="K314" i="2"/>
  <c r="K304" i="2"/>
  <c r="K230" i="2"/>
  <c r="K219" i="2"/>
  <c r="K204" i="2"/>
  <c r="K198" i="2"/>
  <c r="K193" i="2"/>
  <c r="K183" i="2"/>
  <c r="K178" i="2"/>
  <c r="K173" i="2"/>
  <c r="K168" i="2"/>
  <c r="K167" i="2"/>
  <c r="K323" i="2" s="1"/>
  <c r="K166" i="2"/>
  <c r="K322" i="2" s="1"/>
  <c r="K165" i="2"/>
  <c r="K321" i="2" s="1"/>
  <c r="K319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21" i="2"/>
  <c r="K96" i="2" s="1"/>
  <c r="K20" i="2"/>
  <c r="K95" i="2" s="1"/>
  <c r="J314" i="2"/>
  <c r="J304" i="2"/>
  <c r="J230" i="2"/>
  <c r="J219" i="2"/>
  <c r="J204" i="2"/>
  <c r="J198" i="2"/>
  <c r="J193" i="2"/>
  <c r="J183" i="2"/>
  <c r="J178" i="2"/>
  <c r="J173" i="2"/>
  <c r="J168" i="2"/>
  <c r="J167" i="2"/>
  <c r="J323" i="2" s="1"/>
  <c r="J166" i="2"/>
  <c r="J322" i="2" s="1"/>
  <c r="J165" i="2"/>
  <c r="J321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J319" i="2" l="1"/>
  <c r="M299" i="2"/>
  <c r="L299" i="2"/>
  <c r="K299" i="2"/>
  <c r="J299" i="2"/>
  <c r="K77" i="2"/>
  <c r="J163" i="2"/>
  <c r="J77" i="2"/>
  <c r="L77" i="2"/>
  <c r="M77" i="2"/>
  <c r="K163" i="2"/>
  <c r="J56" i="2"/>
  <c r="K56" i="2"/>
  <c r="M56" i="2"/>
  <c r="L56" i="2"/>
  <c r="L18" i="2"/>
  <c r="M163" i="2"/>
  <c r="K18" i="2"/>
  <c r="M45" i="2"/>
  <c r="L163" i="2"/>
  <c r="J18" i="2"/>
  <c r="M18" i="2"/>
  <c r="M188" i="2"/>
  <c r="L188" i="2"/>
  <c r="M102" i="2"/>
  <c r="K188" i="2"/>
  <c r="K102" i="2"/>
  <c r="L102" i="2"/>
  <c r="I122" i="2"/>
  <c r="H122" i="2"/>
  <c r="J93" i="2" l="1"/>
  <c r="M93" i="2"/>
  <c r="K93" i="2"/>
  <c r="L93" i="2"/>
  <c r="G58" i="2" l="1"/>
  <c r="G60" i="2"/>
  <c r="G59" i="2"/>
  <c r="G57" i="2"/>
  <c r="I117" i="2"/>
  <c r="H117" i="2"/>
  <c r="I148" i="2"/>
  <c r="H148" i="2"/>
  <c r="G300" i="2" l="1"/>
  <c r="G301" i="2"/>
  <c r="G148" i="2"/>
  <c r="G316" i="2" l="1"/>
  <c r="I314" i="2"/>
  <c r="H314" i="2"/>
  <c r="I304" i="2"/>
  <c r="H304" i="2"/>
  <c r="G221" i="2"/>
  <c r="G222" i="2"/>
  <c r="G223" i="2"/>
  <c r="I219" i="2"/>
  <c r="G206" i="2"/>
  <c r="G207" i="2"/>
  <c r="G208" i="2"/>
  <c r="G205" i="2"/>
  <c r="I204" i="2"/>
  <c r="H204" i="2"/>
  <c r="G200" i="2"/>
  <c r="G201" i="2"/>
  <c r="G202" i="2"/>
  <c r="G203" i="2"/>
  <c r="G199" i="2"/>
  <c r="I198" i="2"/>
  <c r="H198" i="2"/>
  <c r="H193" i="2"/>
  <c r="I193" i="2"/>
  <c r="G197" i="2"/>
  <c r="G195" i="2"/>
  <c r="G196" i="2"/>
  <c r="G194" i="2"/>
  <c r="G192" i="2"/>
  <c r="H183" i="2"/>
  <c r="H178" i="2"/>
  <c r="I173" i="2"/>
  <c r="H173" i="2"/>
  <c r="I168" i="2"/>
  <c r="H168" i="2"/>
  <c r="I138" i="2"/>
  <c r="H138" i="2"/>
  <c r="H127" i="2"/>
  <c r="I127" i="2"/>
  <c r="G129" i="2"/>
  <c r="G130" i="2"/>
  <c r="G131" i="2"/>
  <c r="G128" i="2"/>
  <c r="I112" i="2"/>
  <c r="H112" i="2"/>
  <c r="I107" i="2"/>
  <c r="H299" i="2" l="1"/>
  <c r="I299" i="2"/>
  <c r="G168" i="2"/>
  <c r="I102" i="2"/>
  <c r="G102" i="2" s="1"/>
  <c r="H163" i="2"/>
  <c r="G173" i="2"/>
  <c r="G105" i="2"/>
  <c r="G104" i="2"/>
  <c r="G314" i="2"/>
  <c r="G304" i="2"/>
  <c r="G219" i="2"/>
  <c r="G204" i="2"/>
  <c r="G198" i="2"/>
  <c r="G193" i="2"/>
  <c r="G183" i="2"/>
  <c r="G178" i="2"/>
  <c r="G127" i="2"/>
  <c r="G107" i="2"/>
  <c r="G90" i="2"/>
  <c r="G91" i="2"/>
  <c r="G92" i="2"/>
  <c r="I88" i="2"/>
  <c r="H88" i="2"/>
  <c r="G84" i="2"/>
  <c r="G86" i="2"/>
  <c r="G87" i="2"/>
  <c r="I82" i="2"/>
  <c r="H82" i="2"/>
  <c r="I71" i="2"/>
  <c r="G71" i="2" s="1"/>
  <c r="H61" i="2"/>
  <c r="I61" i="2"/>
  <c r="I50" i="2"/>
  <c r="I45" i="2" s="1"/>
  <c r="H50" i="2"/>
  <c r="G54" i="2"/>
  <c r="H39" i="2"/>
  <c r="I39" i="2"/>
  <c r="H28" i="2"/>
  <c r="I28" i="2"/>
  <c r="I23" i="2"/>
  <c r="I230" i="2"/>
  <c r="I178" i="2"/>
  <c r="I163" i="2" s="1"/>
  <c r="I167" i="2"/>
  <c r="I323" i="2" s="1"/>
  <c r="I166" i="2"/>
  <c r="I322" i="2" s="1"/>
  <c r="I165" i="2"/>
  <c r="I321" i="2" s="1"/>
  <c r="I132" i="2"/>
  <c r="I33" i="2"/>
  <c r="I21" i="2"/>
  <c r="I96" i="2" s="1"/>
  <c r="I20" i="2"/>
  <c r="I95" i="2" s="1"/>
  <c r="I319" i="2" l="1"/>
  <c r="H77" i="2"/>
  <c r="I77" i="2"/>
  <c r="G88" i="2"/>
  <c r="G82" i="2"/>
  <c r="H56" i="2"/>
  <c r="I56" i="2"/>
  <c r="G23" i="2"/>
  <c r="H45" i="2"/>
  <c r="G45" i="2" s="1"/>
  <c r="G50" i="2"/>
  <c r="I18" i="2"/>
  <c r="G299" i="2"/>
  <c r="G79" i="2"/>
  <c r="G80" i="2"/>
  <c r="G78" i="2"/>
  <c r="I188" i="2"/>
  <c r="G61" i="2"/>
  <c r="G39" i="2"/>
  <c r="G77" i="2" l="1"/>
  <c r="G56" i="2"/>
  <c r="I93" i="2"/>
  <c r="G188" i="2" l="1"/>
  <c r="H21" i="2" l="1"/>
  <c r="H96" i="2" s="1"/>
  <c r="H20" i="2"/>
  <c r="H95" i="2" s="1"/>
  <c r="G19" i="2"/>
  <c r="G20" i="2" l="1"/>
  <c r="G21" i="2"/>
  <c r="H230" i="2"/>
  <c r="H167" i="2"/>
  <c r="H323" i="2" s="1"/>
  <c r="G323" i="2" s="1"/>
  <c r="H166" i="2"/>
  <c r="H322" i="2" s="1"/>
  <c r="G322" i="2" s="1"/>
  <c r="H165" i="2"/>
  <c r="H321" i="2" s="1"/>
  <c r="H132" i="2"/>
  <c r="H33" i="2"/>
  <c r="H18" i="2" s="1"/>
  <c r="G18" i="2" s="1"/>
  <c r="H22" i="2"/>
  <c r="G321" i="2" l="1"/>
  <c r="G319" i="2" s="1"/>
  <c r="H319" i="2"/>
  <c r="H93" i="2"/>
  <c r="G34" i="2"/>
  <c r="G35" i="2"/>
  <c r="G36" i="2"/>
  <c r="G37" i="2"/>
  <c r="G38" i="2"/>
  <c r="H97" i="2" l="1"/>
  <c r="G33" i="2"/>
  <c r="G235" i="2" l="1"/>
  <c r="G234" i="2"/>
  <c r="G233" i="2"/>
  <c r="G232" i="2"/>
  <c r="G231" i="2"/>
  <c r="G230" i="2" l="1"/>
  <c r="G49" i="2" l="1"/>
  <c r="G48" i="2"/>
  <c r="G47" i="2"/>
  <c r="G167" i="2" l="1"/>
  <c r="G166" i="2"/>
  <c r="G165" i="2"/>
  <c r="G164" i="2"/>
  <c r="G106" i="2"/>
  <c r="G22" i="2"/>
  <c r="G96" i="2" l="1"/>
  <c r="G95" i="2"/>
  <c r="G163" i="2"/>
  <c r="G93" i="2" l="1"/>
  <c r="G81" i="2" l="1"/>
  <c r="G97" i="2" l="1"/>
  <c r="M327" i="2" l="1"/>
  <c r="I326" i="2"/>
  <c r="J327" i="2"/>
  <c r="J328" i="2"/>
  <c r="K327" i="2"/>
  <c r="M325" i="2"/>
  <c r="I327" i="2"/>
  <c r="L328" i="2"/>
  <c r="H327" i="2"/>
  <c r="I328" i="2"/>
  <c r="I325" i="2"/>
  <c r="K326" i="2"/>
  <c r="J326" i="2"/>
  <c r="K325" i="2"/>
  <c r="H325" i="2"/>
  <c r="J325" i="2"/>
  <c r="H328" i="2"/>
  <c r="M326" i="2"/>
  <c r="L325" i="2"/>
  <c r="L327" i="2"/>
  <c r="M324" i="2"/>
  <c r="M332" i="2" s="1"/>
  <c r="M343" i="2" s="1"/>
  <c r="M347" i="2" s="1"/>
  <c r="H326" i="2"/>
  <c r="H324" i="2"/>
  <c r="K328" i="2"/>
  <c r="L326" i="2"/>
  <c r="L324" i="2"/>
  <c r="L332" i="2" s="1"/>
  <c r="L343" i="2" s="1"/>
  <c r="L347" i="2" s="1"/>
  <c r="K324" i="2"/>
  <c r="K332" i="2" s="1"/>
  <c r="K343" i="2" s="1"/>
  <c r="K347" i="2" s="1"/>
  <c r="J324" i="2"/>
  <c r="I324" i="2"/>
  <c r="G326" i="2"/>
  <c r="G328" i="2"/>
  <c r="G327" i="2"/>
  <c r="G325" i="2"/>
  <c r="G324" i="2"/>
  <c r="I332" i="2" l="1"/>
  <c r="I343" i="2" s="1"/>
  <c r="I347" i="2" s="1"/>
  <c r="J332" i="2"/>
  <c r="H332" i="2"/>
  <c r="H343" i="2" s="1"/>
  <c r="H347" i="2" s="1"/>
  <c r="J343" i="2" l="1"/>
  <c r="J347" i="2" s="1"/>
</calcChain>
</file>

<file path=xl/comments1.xml><?xml version="1.0" encoding="utf-8"?>
<comments xmlns="http://schemas.openxmlformats.org/spreadsheetml/2006/main">
  <authors>
    <author>Sevaldt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5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6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B27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8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3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<sst xmlns="http://schemas.openxmlformats.org/spreadsheetml/2006/main" count="827" uniqueCount="194">
  <si>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</si>
  <si>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</si>
  <si>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</si>
  <si>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</si>
  <si>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</si>
  <si>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</si>
  <si>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</si>
  <si>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</si>
  <si>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</si>
  <si>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</si>
  <si>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</si>
  <si>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</si>
  <si>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</si>
  <si>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</si>
  <si>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</si>
  <si>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</si>
  <si>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</si>
  <si>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</si>
  <si>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</si>
  <si>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</si>
  <si>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</si>
  <si>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</si>
  <si>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</si>
  <si>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</si>
  <si>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</si>
  <si>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</si>
  <si>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</si>
  <si>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</si>
  <si>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</si>
  <si>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</si>
  <si>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</si>
  <si>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</si>
  <si>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</si>
  <si>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</si>
  <si>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</si>
  <si>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</si>
  <si>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</si>
  <si>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</si>
  <si>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</si>
  <si>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</si>
  <si>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</si>
  <si>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</si>
  <si>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</si>
  <si>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</si>
  <si>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</si>
  <si>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</si>
  <si>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</si>
  <si>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</si>
  <si>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</si>
  <si>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</si>
  <si>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</si>
  <si>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</si>
  <si>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</si>
  <si>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</si>
  <si>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</si>
  <si>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</si>
  <si>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</si>
  <si>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</si>
  <si>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</si>
  <si>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</si>
  <si>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</si>
  <si>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</si>
  <si>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</si>
  <si>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</si>
  <si>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</si>
  <si>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</si>
  <si>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</si>
  <si>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</si>
  <si>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</si>
  <si>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</si>
  <si>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</si>
  <si>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</si>
  <si>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</si>
  <si>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</si>
  <si>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</si>
  <si>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</si>
  <si>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</si>
  <si>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</si>
  <si>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</si>
  <si>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</si>
  <si>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</si>
  <si>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</si>
  <si>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</si>
  <si>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</si>
  <si>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</si>
  <si>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</si>
  <si>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</si>
  <si>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</si>
  <si>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</si>
  <si>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</si>
  <si>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</si>
  <si>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</si>
  <si>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</si>
  <si>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</si>
  <si>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</si>
  <si>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</si>
  <si>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</si>
  <si>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</si>
  <si>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</si>
  <si>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</si>
  <si>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</si>
  <si>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</si>
  <si>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</si>
  <si>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</si>
  <si>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</si>
  <si>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</si>
  <si>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</si>
  <si>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</si>
  <si>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</si>
  <si>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</si>
  <si>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</si>
  <si>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</si>
  <si>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</si>
  <si>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</si>
  <si>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</si>
  <si>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</si>
  <si>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</si>
  <si>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</si>
  <si>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</si>
  <si>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</si>
  <si>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</si>
  <si>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</si>
  <si>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</si>
  <si>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</si>
  <si>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</si>
  <si>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</si>
  <si>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</si>
  <si>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</si>
  <si>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</si>
  <si>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</si>
  <si>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</si>
  <si>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</si>
  <si>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</si>
  <si>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</si>
  <si>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</si>
  <si>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</si>
  <si>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</si>
  <si>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</si>
  <si>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</si>
  <si>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</si>
  <si>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</si>
  <si>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</si>
  <si>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</si>
  <si>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</si>
  <si>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</si>
  <si>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</si>
  <si>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</si>
  <si>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</si>
  <si>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</si>
  <si>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</si>
  <si>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</si>
  <si>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</si>
  <si>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</si>
  <si>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</si>
  <si>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</si>
  <si>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</si>
  <si>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</si>
  <si>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</si>
  <si>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</si>
  <si>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</si>
  <si>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</si>
  <si>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</si>
  <si>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</si>
  <si>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</si>
  <si>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</si>
  <si>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</si>
  <si>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</si>
  <si>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</si>
  <si>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</si>
  <si>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</si>
  <si>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</si>
  <si>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</si>
  <si>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</si>
  <si>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</si>
  <si>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</si>
  <si>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</si>
  <si>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</si>
  <si>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</si>
  <si>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</si>
  <si>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</si>
  <si>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лучшие</t>
  </si>
  <si>
    <t>поощрен мун сл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</si>
  <si>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</si>
  <si>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</si>
  <si>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</si>
  <si>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</si>
  <si>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</si>
  <si>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</si>
  <si>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</si>
  <si>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</si>
  <si>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</si>
  <si>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</si>
  <si>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</si>
  <si>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 xml:space="preserve">Приложение  № 1 к постановлению Администрации Исилькульского муниципального района   от  10.03.2023  г.   №   93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</si>
</sst>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164" fontId="3" fillId="0" borderId="3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vertical="top"/>
    </xf>
    <xf numFmtId="166" fontId="3" fillId="0" borderId="3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top" wrapText="1"/>
    </xf>
    <xf numFmtId="11" fontId="3" fillId="0" borderId="2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justify" vertical="center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543"/>
  <sheetViews>
    <sheetView tabSelected="1" view="pageBreakPreview" topLeftCell="G176" zoomScale="75" zoomScaleSheetLayoutView="75" workbookViewId="0">
      <selection activeCell="I1" sqref="I1:P1"/>
    </sheetView>
  </sheetViews>
  <sheetFormatPr defaultColWidth="9.140625" defaultRowHeight="15.75" x14ac:dyDescent="0.25"/>
  <cols>
    <col min="1" max="1" width="9.42578125" style="16" customWidth="1"/>
    <col min="2" max="2" width="21.140625" style="17" customWidth="1"/>
    <col min="3" max="3" width="8.5703125" style="18" customWidth="1"/>
    <col min="4" max="4" width="7.7109375" style="18" customWidth="1"/>
    <col min="5" max="5" width="13.5703125" style="17" customWidth="1"/>
    <col min="6" max="6" width="27.85546875" style="17" customWidth="1"/>
    <col min="7" max="7" width="21.85546875" style="17" customWidth="1"/>
    <col min="8" max="8" width="24" style="45" customWidth="1"/>
    <col min="9" max="13" width="20.28515625" style="45" customWidth="1"/>
    <col min="14" max="14" width="31.85546875" style="61" customWidth="1"/>
    <col min="15" max="15" width="10.85546875" style="17" customWidth="1"/>
    <col min="16" max="16" width="16.28515625" style="17" customWidth="1"/>
    <col min="17" max="17" width="15.42578125" style="17" customWidth="1"/>
    <col min="18" max="21" width="15.140625" style="17" customWidth="1"/>
    <col min="22" max="23" width="9.140625" style="20"/>
    <col min="24" max="24" width="11.28515625" style="17" bestFit="1" customWidth="1"/>
    <col min="25" max="16384" width="9.140625" style="17"/>
  </cols>
  <sheetData>
    <row r="1" spans="1:23" ht="23.25" customHeight="1" x14ac:dyDescent="0.25">
      <c r="H1" s="19"/>
      <c r="I1" s="145" t="s">
        <v>193</v>
      </c>
      <c r="J1" s="145"/>
      <c r="K1" s="145"/>
      <c r="L1" s="145"/>
      <c r="M1" s="145"/>
      <c r="N1" s="145"/>
      <c r="O1" s="145"/>
      <c r="P1" s="145"/>
      <c r="Q1" s="67"/>
      <c r="R1" s="67"/>
      <c r="S1" s="67"/>
      <c r="T1" s="67"/>
      <c r="U1" s="67"/>
    </row>
    <row r="2" spans="1:23" ht="21.75" customHeight="1" x14ac:dyDescent="0.25">
      <c r="H2" s="19"/>
      <c r="I2" s="145" t="s">
        <v>176</v>
      </c>
      <c r="J2" s="145"/>
      <c r="K2" s="145"/>
      <c r="L2" s="145"/>
      <c r="M2" s="145"/>
      <c r="N2" s="145"/>
      <c r="O2" s="145"/>
      <c r="P2" s="145"/>
      <c r="Q2" s="67"/>
      <c r="R2" s="67"/>
      <c r="S2" s="67"/>
      <c r="T2" s="67"/>
      <c r="U2" s="67"/>
    </row>
    <row r="3" spans="1:23" ht="27" customHeight="1" x14ac:dyDescent="0.25">
      <c r="H3" s="19"/>
      <c r="I3" s="66"/>
      <c r="J3" s="66"/>
      <c r="K3" s="66"/>
      <c r="L3" s="66"/>
      <c r="M3" s="66"/>
      <c r="N3" s="66"/>
      <c r="O3" s="66"/>
      <c r="P3" s="66"/>
      <c r="Q3" s="67"/>
      <c r="R3" s="67"/>
      <c r="S3" s="67"/>
      <c r="T3" s="67"/>
      <c r="U3" s="67"/>
    </row>
    <row r="4" spans="1:23" ht="23.25" customHeight="1" x14ac:dyDescent="0.25">
      <c r="A4" s="222" t="s">
        <v>85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</row>
    <row r="5" spans="1:23" ht="23.25" customHeight="1" x14ac:dyDescent="0.25">
      <c r="A5" s="222" t="s">
        <v>54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</row>
    <row r="6" spans="1:23" ht="15" customHeight="1" x14ac:dyDescent="0.25">
      <c r="A6" s="222" t="s">
        <v>87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</row>
    <row r="7" spans="1:23" ht="15" customHeight="1" x14ac:dyDescent="0.25">
      <c r="A7" s="21"/>
      <c r="B7" s="22"/>
      <c r="C7" s="23"/>
      <c r="D7" s="23"/>
      <c r="E7" s="22"/>
      <c r="F7" s="22"/>
      <c r="G7" s="22"/>
      <c r="H7" s="24"/>
      <c r="I7" s="24"/>
      <c r="J7" s="24"/>
      <c r="K7" s="24"/>
      <c r="L7" s="24"/>
      <c r="M7" s="24"/>
      <c r="N7" s="62"/>
      <c r="O7" s="22"/>
    </row>
    <row r="8" spans="1:23" ht="84" customHeight="1" x14ac:dyDescent="0.25">
      <c r="A8" s="251" t="s">
        <v>0</v>
      </c>
      <c r="B8" s="223" t="s">
        <v>1</v>
      </c>
      <c r="C8" s="232" t="s">
        <v>2</v>
      </c>
      <c r="D8" s="233"/>
      <c r="E8" s="223" t="s">
        <v>71</v>
      </c>
      <c r="F8" s="244" t="s">
        <v>4</v>
      </c>
      <c r="G8" s="245"/>
      <c r="H8" s="245"/>
      <c r="I8" s="245"/>
      <c r="J8" s="245"/>
      <c r="K8" s="245"/>
      <c r="L8" s="245"/>
      <c r="M8" s="246"/>
      <c r="N8" s="238" t="s">
        <v>70</v>
      </c>
      <c r="O8" s="239"/>
      <c r="P8" s="239"/>
      <c r="Q8" s="239"/>
      <c r="R8" s="239"/>
      <c r="S8" s="239"/>
      <c r="T8" s="239"/>
      <c r="U8" s="240"/>
    </row>
    <row r="9" spans="1:23" ht="49.5" customHeight="1" x14ac:dyDescent="0.25">
      <c r="A9" s="252"/>
      <c r="B9" s="224"/>
      <c r="C9" s="229" t="s">
        <v>12</v>
      </c>
      <c r="D9" s="229" t="s">
        <v>13</v>
      </c>
      <c r="E9" s="224"/>
      <c r="F9" s="223" t="s">
        <v>3</v>
      </c>
      <c r="G9" s="226" t="s">
        <v>5</v>
      </c>
      <c r="H9" s="247"/>
      <c r="I9" s="247"/>
      <c r="J9" s="247"/>
      <c r="K9" s="247"/>
      <c r="L9" s="247"/>
      <c r="M9" s="248"/>
      <c r="N9" s="236" t="s">
        <v>6</v>
      </c>
      <c r="O9" s="223" t="s">
        <v>7</v>
      </c>
      <c r="P9" s="245"/>
      <c r="Q9" s="245"/>
      <c r="R9" s="245"/>
      <c r="S9" s="245"/>
      <c r="T9" s="245"/>
      <c r="U9" s="246"/>
    </row>
    <row r="10" spans="1:23" ht="2.25" hidden="1" customHeight="1" x14ac:dyDescent="0.25">
      <c r="A10" s="252"/>
      <c r="B10" s="224"/>
      <c r="C10" s="230"/>
      <c r="D10" s="230"/>
      <c r="E10" s="224"/>
      <c r="F10" s="224"/>
      <c r="G10" s="227"/>
      <c r="H10" s="249"/>
      <c r="I10" s="249"/>
      <c r="J10" s="249"/>
      <c r="K10" s="249"/>
      <c r="L10" s="249"/>
      <c r="M10" s="250"/>
      <c r="N10" s="237"/>
      <c r="O10" s="225"/>
      <c r="P10" s="245"/>
      <c r="Q10" s="245"/>
      <c r="R10" s="245"/>
      <c r="S10" s="245"/>
      <c r="T10" s="245"/>
      <c r="U10" s="246"/>
    </row>
    <row r="11" spans="1:23" ht="23.25" customHeight="1" x14ac:dyDescent="0.25">
      <c r="A11" s="253"/>
      <c r="B11" s="225"/>
      <c r="C11" s="231"/>
      <c r="D11" s="231"/>
      <c r="E11" s="225"/>
      <c r="F11" s="225"/>
      <c r="G11" s="228"/>
      <c r="H11" s="25">
        <v>2021</v>
      </c>
      <c r="I11" s="25">
        <v>2022</v>
      </c>
      <c r="J11" s="25">
        <v>2023</v>
      </c>
      <c r="K11" s="25">
        <v>2024</v>
      </c>
      <c r="L11" s="25">
        <v>2025</v>
      </c>
      <c r="M11" s="25">
        <v>2026</v>
      </c>
      <c r="N11" s="63"/>
      <c r="O11" s="26"/>
      <c r="P11" s="25">
        <v>2021</v>
      </c>
      <c r="Q11" s="25">
        <v>2022</v>
      </c>
      <c r="R11" s="25">
        <v>2023</v>
      </c>
      <c r="S11" s="25">
        <v>2024</v>
      </c>
      <c r="T11" s="25">
        <v>2025</v>
      </c>
      <c r="U11" s="25">
        <v>2026</v>
      </c>
    </row>
    <row r="12" spans="1:23" ht="26.25" customHeight="1" thickBot="1" x14ac:dyDescent="0.3">
      <c r="A12" s="234">
        <v>1</v>
      </c>
      <c r="B12" s="235"/>
      <c r="C12" s="84">
        <v>2</v>
      </c>
      <c r="D12" s="84">
        <v>3</v>
      </c>
      <c r="E12" s="3">
        <v>4</v>
      </c>
      <c r="F12" s="3">
        <v>5</v>
      </c>
      <c r="G12" s="3">
        <v>6</v>
      </c>
      <c r="H12" s="15">
        <v>7</v>
      </c>
      <c r="I12" s="15">
        <v>8</v>
      </c>
      <c r="J12" s="15">
        <v>9</v>
      </c>
      <c r="K12" s="15">
        <v>10</v>
      </c>
      <c r="L12" s="15">
        <v>11</v>
      </c>
      <c r="M12" s="15">
        <v>12</v>
      </c>
      <c r="N12" s="59">
        <v>13</v>
      </c>
      <c r="O12" s="3">
        <v>14</v>
      </c>
      <c r="P12" s="4">
        <v>15</v>
      </c>
      <c r="Q12" s="4">
        <v>16</v>
      </c>
      <c r="R12" s="4">
        <v>17</v>
      </c>
      <c r="S12" s="4">
        <v>18</v>
      </c>
      <c r="T12" s="4">
        <v>19</v>
      </c>
      <c r="U12" s="4">
        <v>20</v>
      </c>
    </row>
    <row r="13" spans="1:23" s="28" customFormat="1" ht="21" customHeight="1" x14ac:dyDescent="0.25">
      <c r="A13" s="215" t="s">
        <v>19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102"/>
      <c r="R13" s="102"/>
      <c r="S13" s="102"/>
      <c r="T13" s="102"/>
      <c r="U13" s="102"/>
      <c r="V13" s="27"/>
      <c r="W13" s="27"/>
    </row>
    <row r="14" spans="1:23" s="24" customFormat="1" ht="18" customHeight="1" x14ac:dyDescent="0.25">
      <c r="A14" s="254" t="s">
        <v>57</v>
      </c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106"/>
      <c r="R14" s="106"/>
      <c r="S14" s="106"/>
      <c r="T14" s="106"/>
      <c r="U14" s="106"/>
      <c r="V14" s="29"/>
      <c r="W14" s="29"/>
    </row>
    <row r="15" spans="1:23" s="24" customFormat="1" ht="21" customHeight="1" x14ac:dyDescent="0.25">
      <c r="A15" s="254" t="s">
        <v>88</v>
      </c>
      <c r="B15" s="255"/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106"/>
      <c r="R15" s="106"/>
      <c r="S15" s="106"/>
      <c r="T15" s="106"/>
      <c r="U15" s="106"/>
      <c r="V15" s="29"/>
      <c r="W15" s="29"/>
    </row>
    <row r="16" spans="1:23" s="24" customFormat="1" ht="18.75" customHeight="1" x14ac:dyDescent="0.25">
      <c r="A16" s="254" t="s">
        <v>20</v>
      </c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106"/>
      <c r="R16" s="106"/>
      <c r="S16" s="106"/>
      <c r="T16" s="106"/>
      <c r="U16" s="106"/>
      <c r="V16" s="29"/>
      <c r="W16" s="29"/>
    </row>
    <row r="17" spans="1:23" s="24" customFormat="1" ht="17.25" customHeight="1" x14ac:dyDescent="0.25">
      <c r="A17" s="256" t="s">
        <v>58</v>
      </c>
      <c r="B17" s="257"/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106"/>
      <c r="R17" s="106"/>
      <c r="S17" s="106"/>
      <c r="T17" s="106"/>
      <c r="U17" s="106"/>
      <c r="V17" s="29"/>
      <c r="W17" s="29"/>
    </row>
    <row r="18" spans="1:23" s="19" customFormat="1" ht="27.75" customHeight="1" x14ac:dyDescent="0.25">
      <c r="A18" s="174" t="s">
        <v>15</v>
      </c>
      <c r="B18" s="131" t="s">
        <v>22</v>
      </c>
      <c r="C18" s="177" t="s">
        <v>86</v>
      </c>
      <c r="D18" s="177" t="s">
        <v>121</v>
      </c>
      <c r="E18" s="131" t="s">
        <v>21</v>
      </c>
      <c r="F18" s="13" t="s">
        <v>8</v>
      </c>
      <c r="G18" s="47">
        <f>H18+I18+M18+J18+K18+L18</f>
        <v>101078017.76000001</v>
      </c>
      <c r="H18" s="47">
        <f>H23+H39+H33+H28</f>
        <v>18835833.300000001</v>
      </c>
      <c r="I18" s="47">
        <f t="shared" ref="I18:M19" si="0">I23+I39+I33+I28</f>
        <v>22256447.23</v>
      </c>
      <c r="J18" s="47">
        <f>J23+J39+J33+J28</f>
        <v>19925173.27</v>
      </c>
      <c r="K18" s="47">
        <f t="shared" si="0"/>
        <v>14215000.510000002</v>
      </c>
      <c r="L18" s="47">
        <f t="shared" si="0"/>
        <v>14842279.449999999</v>
      </c>
      <c r="M18" s="47">
        <f t="shared" si="0"/>
        <v>11003284</v>
      </c>
      <c r="N18" s="140" t="s">
        <v>14</v>
      </c>
      <c r="O18" s="122" t="s">
        <v>14</v>
      </c>
      <c r="P18" s="122" t="s">
        <v>14</v>
      </c>
      <c r="Q18" s="122" t="s">
        <v>14</v>
      </c>
      <c r="R18" s="122" t="s">
        <v>14</v>
      </c>
      <c r="S18" s="122" t="s">
        <v>14</v>
      </c>
      <c r="T18" s="122" t="s">
        <v>14</v>
      </c>
      <c r="U18" s="122" t="s">
        <v>14</v>
      </c>
      <c r="V18" s="30"/>
      <c r="W18" s="30"/>
    </row>
    <row r="19" spans="1:23" s="19" customFormat="1" ht="120.75" customHeight="1" x14ac:dyDescent="0.25">
      <c r="A19" s="175"/>
      <c r="B19" s="132"/>
      <c r="C19" s="178"/>
      <c r="D19" s="178"/>
      <c r="E19" s="132"/>
      <c r="F19" s="13" t="s">
        <v>80</v>
      </c>
      <c r="G19" s="47">
        <f>H19+I19+M19+J19+K19+L19</f>
        <v>62001095.899999999</v>
      </c>
      <c r="H19" s="47">
        <f>H24+H40+H34+H29</f>
        <v>12179574.85</v>
      </c>
      <c r="I19" s="47">
        <f t="shared" si="0"/>
        <v>9698189.1999999993</v>
      </c>
      <c r="J19" s="47">
        <f t="shared" si="0"/>
        <v>10958225.789999999</v>
      </c>
      <c r="K19" s="47">
        <f t="shared" si="0"/>
        <v>8767271.5600000005</v>
      </c>
      <c r="L19" s="47">
        <f t="shared" si="0"/>
        <v>9394550.5</v>
      </c>
      <c r="M19" s="47">
        <f t="shared" si="0"/>
        <v>11003284</v>
      </c>
      <c r="N19" s="149"/>
      <c r="O19" s="123"/>
      <c r="P19" s="123"/>
      <c r="Q19" s="123"/>
      <c r="R19" s="123"/>
      <c r="S19" s="123"/>
      <c r="T19" s="123"/>
      <c r="U19" s="123"/>
      <c r="V19" s="30"/>
      <c r="W19" s="30"/>
    </row>
    <row r="20" spans="1:23" s="19" customFormat="1" ht="72" customHeight="1" x14ac:dyDescent="0.25">
      <c r="A20" s="175"/>
      <c r="B20" s="132"/>
      <c r="C20" s="178"/>
      <c r="D20" s="178"/>
      <c r="E20" s="132"/>
      <c r="F20" s="13" t="s">
        <v>65</v>
      </c>
      <c r="G20" s="47">
        <f>H20+I20+M20+J20+K20+L20</f>
        <v>13922637.159999998</v>
      </c>
      <c r="H20" s="47">
        <f t="shared" ref="H20:I20" si="1">H25+H41+H35+H30</f>
        <v>3680012.79</v>
      </c>
      <c r="I20" s="47">
        <f t="shared" si="1"/>
        <v>6723405.8399999999</v>
      </c>
      <c r="J20" s="47">
        <f t="shared" ref="J20:L20" si="2">J25+J41+J35+J30</f>
        <v>3519218.53</v>
      </c>
      <c r="K20" s="47">
        <f t="shared" si="2"/>
        <v>0</v>
      </c>
      <c r="L20" s="47">
        <f t="shared" si="2"/>
        <v>0</v>
      </c>
      <c r="M20" s="47">
        <f t="shared" ref="M20" si="3">M25+M41+M35+M30</f>
        <v>0</v>
      </c>
      <c r="N20" s="149"/>
      <c r="O20" s="123"/>
      <c r="P20" s="123"/>
      <c r="Q20" s="123"/>
      <c r="R20" s="123"/>
      <c r="S20" s="123"/>
      <c r="T20" s="123"/>
      <c r="U20" s="123"/>
      <c r="V20" s="30"/>
      <c r="W20" s="30"/>
    </row>
    <row r="21" spans="1:23" s="19" customFormat="1" ht="67.5" customHeight="1" x14ac:dyDescent="0.25">
      <c r="A21" s="175"/>
      <c r="B21" s="132"/>
      <c r="C21" s="178"/>
      <c r="D21" s="178"/>
      <c r="E21" s="132"/>
      <c r="F21" s="13" t="s">
        <v>66</v>
      </c>
      <c r="G21" s="47">
        <f>H21+I21+M21+J21+K21+L21</f>
        <v>24895877.039999999</v>
      </c>
      <c r="H21" s="47">
        <f t="shared" ref="H21:I22" si="4">H26+H42+H37</f>
        <v>2912574</v>
      </c>
      <c r="I21" s="47">
        <f t="shared" si="4"/>
        <v>5775116.1900000004</v>
      </c>
      <c r="J21" s="47">
        <f t="shared" ref="J21:L21" si="5">J26+J42+J37</f>
        <v>5402728.9500000002</v>
      </c>
      <c r="K21" s="47">
        <f t="shared" si="5"/>
        <v>5402728.9500000002</v>
      </c>
      <c r="L21" s="47">
        <f t="shared" si="5"/>
        <v>5402728.9500000002</v>
      </c>
      <c r="M21" s="47">
        <f t="shared" ref="M21" si="6">M26+M42+M37</f>
        <v>0</v>
      </c>
      <c r="N21" s="149"/>
      <c r="O21" s="123"/>
      <c r="P21" s="123"/>
      <c r="Q21" s="123"/>
      <c r="R21" s="123"/>
      <c r="S21" s="123"/>
      <c r="T21" s="123"/>
      <c r="U21" s="123"/>
      <c r="V21" s="30"/>
      <c r="W21" s="30"/>
    </row>
    <row r="22" spans="1:23" s="19" customFormat="1" ht="35.25" customHeight="1" x14ac:dyDescent="0.25">
      <c r="A22" s="176"/>
      <c r="B22" s="133"/>
      <c r="C22" s="179"/>
      <c r="D22" s="179"/>
      <c r="E22" s="133"/>
      <c r="F22" s="13" t="s">
        <v>67</v>
      </c>
      <c r="G22" s="47">
        <f>H22+I22+M22+J22+K22+L22</f>
        <v>258407.66</v>
      </c>
      <c r="H22" s="47">
        <f t="shared" si="4"/>
        <v>63671.66</v>
      </c>
      <c r="I22" s="47">
        <f t="shared" si="4"/>
        <v>59736</v>
      </c>
      <c r="J22" s="47">
        <f t="shared" ref="J22:L22" si="7">J27+J43+J38</f>
        <v>45000</v>
      </c>
      <c r="K22" s="47">
        <f t="shared" si="7"/>
        <v>45000</v>
      </c>
      <c r="L22" s="47">
        <f t="shared" si="7"/>
        <v>45000</v>
      </c>
      <c r="M22" s="47">
        <f t="shared" ref="M22" si="8">M27+M43+M38</f>
        <v>0</v>
      </c>
      <c r="N22" s="141"/>
      <c r="O22" s="124"/>
      <c r="P22" s="124"/>
      <c r="Q22" s="124"/>
      <c r="R22" s="124"/>
      <c r="S22" s="124"/>
      <c r="T22" s="124"/>
      <c r="U22" s="124"/>
      <c r="V22" s="30"/>
      <c r="W22" s="30"/>
    </row>
    <row r="23" spans="1:23" s="24" customFormat="1" ht="28.5" customHeight="1" x14ac:dyDescent="0.25">
      <c r="A23" s="134" t="s">
        <v>9</v>
      </c>
      <c r="B23" s="122" t="s">
        <v>122</v>
      </c>
      <c r="C23" s="137" t="s">
        <v>86</v>
      </c>
      <c r="D23" s="137" t="s">
        <v>121</v>
      </c>
      <c r="E23" s="122" t="s">
        <v>21</v>
      </c>
      <c r="F23" s="71" t="s">
        <v>8</v>
      </c>
      <c r="G23" s="48">
        <f>G24+G25+G26+G27</f>
        <v>97363645.319999993</v>
      </c>
      <c r="H23" s="48">
        <f>H24+H25+H26+H27</f>
        <v>17650059.199999999</v>
      </c>
      <c r="I23" s="48">
        <f t="shared" ref="I23" si="9">I24+I25+I26+I27</f>
        <v>21126200.890000001</v>
      </c>
      <c r="J23" s="48">
        <f t="shared" ref="J23:L23" si="10">J24+J25+J26+J27</f>
        <v>18626303.27</v>
      </c>
      <c r="K23" s="48">
        <f t="shared" si="10"/>
        <v>14215000.510000002</v>
      </c>
      <c r="L23" s="48">
        <f t="shared" si="10"/>
        <v>14842279.449999999</v>
      </c>
      <c r="M23" s="48">
        <f t="shared" ref="M23" si="11">M24+M25+M26+M27</f>
        <v>10903802</v>
      </c>
      <c r="N23" s="140" t="s">
        <v>44</v>
      </c>
      <c r="O23" s="116" t="s">
        <v>45</v>
      </c>
      <c r="P23" s="116">
        <v>5392.67</v>
      </c>
      <c r="Q23" s="116">
        <v>5780.75</v>
      </c>
      <c r="R23" s="116">
        <v>5875</v>
      </c>
      <c r="S23" s="116">
        <v>5875</v>
      </c>
      <c r="T23" s="116">
        <v>5875</v>
      </c>
      <c r="U23" s="116">
        <v>5875</v>
      </c>
      <c r="V23" s="29"/>
      <c r="W23" s="29"/>
    </row>
    <row r="24" spans="1:23" s="24" customFormat="1" ht="83.25" customHeight="1" x14ac:dyDescent="0.25">
      <c r="A24" s="135"/>
      <c r="B24" s="123"/>
      <c r="C24" s="138"/>
      <c r="D24" s="138"/>
      <c r="E24" s="123"/>
      <c r="F24" s="71" t="s">
        <v>80</v>
      </c>
      <c r="G24" s="48">
        <f>M24+H24+I24+J24+K24+L24</f>
        <v>59094883.900000006</v>
      </c>
      <c r="H24" s="49">
        <v>11275592.85</v>
      </c>
      <c r="I24" s="49">
        <f>9249116.29-402457.09</f>
        <v>8846659.1999999993</v>
      </c>
      <c r="J24" s="49">
        <v>9907007.7899999991</v>
      </c>
      <c r="K24" s="49">
        <v>8767271.5600000005</v>
      </c>
      <c r="L24" s="49">
        <v>9394550.5</v>
      </c>
      <c r="M24" s="49">
        <v>10903802</v>
      </c>
      <c r="N24" s="141"/>
      <c r="O24" s="118"/>
      <c r="P24" s="118"/>
      <c r="Q24" s="118"/>
      <c r="R24" s="118"/>
      <c r="S24" s="118"/>
      <c r="T24" s="118"/>
      <c r="U24" s="118"/>
      <c r="V24" s="29"/>
      <c r="W24" s="29"/>
    </row>
    <row r="25" spans="1:23" s="24" customFormat="1" ht="49.5" customHeight="1" x14ac:dyDescent="0.25">
      <c r="A25" s="135"/>
      <c r="B25" s="123"/>
      <c r="C25" s="138"/>
      <c r="D25" s="138"/>
      <c r="E25" s="123"/>
      <c r="F25" s="71" t="s">
        <v>65</v>
      </c>
      <c r="G25" s="48">
        <f t="shared" ref="G25:G27" si="12">M25+H25+I25+J25+K25+L25</f>
        <v>13114476.719999999</v>
      </c>
      <c r="H25" s="49">
        <v>3398220.69</v>
      </c>
      <c r="I25" s="49">
        <v>6444689.5</v>
      </c>
      <c r="J25" s="49">
        <v>3271566.53</v>
      </c>
      <c r="K25" s="49">
        <v>0</v>
      </c>
      <c r="L25" s="49">
        <v>0</v>
      </c>
      <c r="M25" s="49">
        <v>0</v>
      </c>
      <c r="N25" s="212" t="s">
        <v>146</v>
      </c>
      <c r="O25" s="116" t="s">
        <v>48</v>
      </c>
      <c r="P25" s="5">
        <v>75.5</v>
      </c>
      <c r="Q25" s="50">
        <v>79.680000000000007</v>
      </c>
      <c r="R25" s="50">
        <v>73.38</v>
      </c>
      <c r="S25" s="50">
        <v>0</v>
      </c>
      <c r="T25" s="50">
        <v>0</v>
      </c>
      <c r="U25" s="50">
        <v>0</v>
      </c>
      <c r="V25" s="29"/>
      <c r="W25" s="29"/>
    </row>
    <row r="26" spans="1:23" s="24" customFormat="1" ht="130.5" customHeight="1" x14ac:dyDescent="0.25">
      <c r="A26" s="135"/>
      <c r="B26" s="123"/>
      <c r="C26" s="138"/>
      <c r="D26" s="138"/>
      <c r="E26" s="123"/>
      <c r="F26" s="71" t="s">
        <v>66</v>
      </c>
      <c r="G26" s="48">
        <f t="shared" si="12"/>
        <v>24895877.039999999</v>
      </c>
      <c r="H26" s="48">
        <v>2912574</v>
      </c>
      <c r="I26" s="48">
        <v>5775116.1900000004</v>
      </c>
      <c r="J26" s="48">
        <v>5402728.9500000002</v>
      </c>
      <c r="K26" s="48">
        <v>5402728.9500000002</v>
      </c>
      <c r="L26" s="48">
        <v>5402728.9500000002</v>
      </c>
      <c r="M26" s="48">
        <v>0</v>
      </c>
      <c r="N26" s="213"/>
      <c r="O26" s="117"/>
      <c r="P26" s="5"/>
      <c r="Q26" s="5"/>
      <c r="R26" s="5"/>
      <c r="S26" s="5"/>
      <c r="T26" s="5"/>
      <c r="U26" s="5"/>
      <c r="V26" s="29"/>
      <c r="W26" s="29"/>
    </row>
    <row r="27" spans="1:23" s="24" customFormat="1" ht="38.25" customHeight="1" x14ac:dyDescent="0.25">
      <c r="A27" s="136"/>
      <c r="B27" s="124"/>
      <c r="C27" s="139"/>
      <c r="D27" s="139"/>
      <c r="E27" s="124"/>
      <c r="F27" s="71" t="s">
        <v>67</v>
      </c>
      <c r="G27" s="48">
        <f t="shared" si="12"/>
        <v>258407.66</v>
      </c>
      <c r="H27" s="71">
        <v>63671.66</v>
      </c>
      <c r="I27" s="71">
        <v>59736</v>
      </c>
      <c r="J27" s="49">
        <v>45000</v>
      </c>
      <c r="K27" s="49">
        <v>45000</v>
      </c>
      <c r="L27" s="49">
        <v>45000</v>
      </c>
      <c r="M27" s="49">
        <v>0</v>
      </c>
      <c r="N27" s="214"/>
      <c r="O27" s="118"/>
      <c r="P27" s="6"/>
      <c r="Q27" s="6"/>
      <c r="R27" s="6"/>
      <c r="S27" s="6"/>
      <c r="T27" s="6"/>
      <c r="U27" s="6"/>
      <c r="V27" s="29"/>
      <c r="W27" s="29"/>
    </row>
    <row r="28" spans="1:23" s="24" customFormat="1" ht="15.75" customHeight="1" x14ac:dyDescent="0.25">
      <c r="A28" s="134" t="s">
        <v>16</v>
      </c>
      <c r="B28" s="122" t="s">
        <v>23</v>
      </c>
      <c r="C28" s="137" t="s">
        <v>86</v>
      </c>
      <c r="D28" s="137" t="s">
        <v>121</v>
      </c>
      <c r="E28" s="122" t="s">
        <v>21</v>
      </c>
      <c r="F28" s="71" t="s">
        <v>8</v>
      </c>
      <c r="G28" s="70">
        <f>G29+G30+G31+G32</f>
        <v>3565926.44</v>
      </c>
      <c r="H28" s="70">
        <f t="shared" ref="H28:I28" si="13">H29+H30+H31+H32</f>
        <v>1136292.1000000001</v>
      </c>
      <c r="I28" s="70">
        <f t="shared" si="13"/>
        <v>1130246.3400000001</v>
      </c>
      <c r="J28" s="70">
        <f t="shared" ref="J28:L28" si="14">J29+J30+J31+J32</f>
        <v>1249388</v>
      </c>
      <c r="K28" s="48">
        <f t="shared" si="14"/>
        <v>0</v>
      </c>
      <c r="L28" s="48">
        <f t="shared" si="14"/>
        <v>0</v>
      </c>
      <c r="M28" s="70">
        <f t="shared" ref="M28" si="15">M29+M30+M31+M32</f>
        <v>50000</v>
      </c>
      <c r="N28" s="140" t="s">
        <v>127</v>
      </c>
      <c r="O28" s="116" t="s">
        <v>45</v>
      </c>
      <c r="P28" s="116">
        <v>250</v>
      </c>
      <c r="Q28" s="116">
        <v>250</v>
      </c>
      <c r="R28" s="116">
        <v>250</v>
      </c>
      <c r="S28" s="116">
        <v>250</v>
      </c>
      <c r="T28" s="116">
        <v>250</v>
      </c>
      <c r="U28" s="116">
        <v>250</v>
      </c>
      <c r="V28" s="29"/>
      <c r="W28" s="29"/>
    </row>
    <row r="29" spans="1:23" s="24" customFormat="1" ht="87" customHeight="1" x14ac:dyDescent="0.25">
      <c r="A29" s="135"/>
      <c r="B29" s="123"/>
      <c r="C29" s="138"/>
      <c r="D29" s="138"/>
      <c r="E29" s="123"/>
      <c r="F29" s="71" t="s">
        <v>80</v>
      </c>
      <c r="G29" s="70">
        <f>M29+H29+I29+J29+K29+L29</f>
        <v>2757766</v>
      </c>
      <c r="H29" s="71">
        <v>854500</v>
      </c>
      <c r="I29" s="71">
        <v>851530</v>
      </c>
      <c r="J29" s="71">
        <v>1001736</v>
      </c>
      <c r="K29" s="49">
        <v>0</v>
      </c>
      <c r="L29" s="49">
        <v>0</v>
      </c>
      <c r="M29" s="71">
        <v>50000</v>
      </c>
      <c r="N29" s="141"/>
      <c r="O29" s="118"/>
      <c r="P29" s="118"/>
      <c r="Q29" s="118"/>
      <c r="R29" s="118"/>
      <c r="S29" s="118"/>
      <c r="T29" s="118"/>
      <c r="U29" s="118"/>
      <c r="V29" s="29"/>
      <c r="W29" s="29"/>
    </row>
    <row r="30" spans="1:23" s="24" customFormat="1" ht="131.25" customHeight="1" x14ac:dyDescent="0.25">
      <c r="A30" s="135"/>
      <c r="B30" s="123"/>
      <c r="C30" s="138"/>
      <c r="D30" s="138"/>
      <c r="E30" s="123"/>
      <c r="F30" s="71" t="s">
        <v>65</v>
      </c>
      <c r="G30" s="48">
        <f t="shared" ref="G30:G32" si="16">M30+H30+I30+J30+K30+L30</f>
        <v>808160.44</v>
      </c>
      <c r="H30" s="49">
        <v>281792.09999999998</v>
      </c>
      <c r="I30" s="49">
        <v>278716.34000000003</v>
      </c>
      <c r="J30" s="49">
        <v>247652</v>
      </c>
      <c r="K30" s="49">
        <v>0</v>
      </c>
      <c r="L30" s="49">
        <v>0</v>
      </c>
      <c r="M30" s="49">
        <v>0</v>
      </c>
      <c r="N30" s="72" t="s">
        <v>190</v>
      </c>
      <c r="O30" s="46" t="s">
        <v>72</v>
      </c>
      <c r="P30" s="110">
        <v>0</v>
      </c>
      <c r="Q30" s="56">
        <v>0</v>
      </c>
      <c r="R30" s="56">
        <v>1</v>
      </c>
      <c r="S30" s="56">
        <v>0</v>
      </c>
      <c r="T30" s="56">
        <v>0</v>
      </c>
      <c r="U30" s="56">
        <v>0</v>
      </c>
      <c r="V30" s="29"/>
      <c r="W30" s="29"/>
    </row>
    <row r="31" spans="1:23" s="24" customFormat="1" ht="54" customHeight="1" x14ac:dyDescent="0.25">
      <c r="A31" s="135"/>
      <c r="B31" s="123"/>
      <c r="C31" s="138"/>
      <c r="D31" s="138"/>
      <c r="E31" s="123"/>
      <c r="F31" s="71" t="s">
        <v>66</v>
      </c>
      <c r="G31" s="48">
        <f t="shared" si="16"/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72" t="s">
        <v>165</v>
      </c>
      <c r="O31" s="46" t="s">
        <v>48</v>
      </c>
      <c r="P31" s="110">
        <v>2</v>
      </c>
      <c r="Q31" s="56">
        <v>2</v>
      </c>
      <c r="R31" s="56">
        <v>0</v>
      </c>
      <c r="S31" s="56">
        <v>0</v>
      </c>
      <c r="T31" s="56">
        <v>0</v>
      </c>
      <c r="U31" s="56">
        <v>0</v>
      </c>
      <c r="V31" s="29"/>
      <c r="W31" s="29"/>
    </row>
    <row r="32" spans="1:23" s="24" customFormat="1" ht="34.9" customHeight="1" x14ac:dyDescent="0.25">
      <c r="A32" s="136"/>
      <c r="B32" s="124"/>
      <c r="C32" s="139"/>
      <c r="D32" s="139"/>
      <c r="E32" s="124"/>
      <c r="F32" s="71" t="s">
        <v>67</v>
      </c>
      <c r="G32" s="48">
        <f t="shared" si="16"/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89"/>
      <c r="O32" s="6"/>
      <c r="P32" s="6"/>
      <c r="Q32" s="6"/>
      <c r="R32" s="6"/>
      <c r="S32" s="6"/>
      <c r="T32" s="6"/>
      <c r="U32" s="6"/>
      <c r="V32" s="29"/>
      <c r="W32" s="29"/>
    </row>
    <row r="33" spans="1:23" s="24" customFormat="1" ht="34.9" hidden="1" customHeight="1" x14ac:dyDescent="0.25">
      <c r="A33" s="134" t="s">
        <v>81</v>
      </c>
      <c r="B33" s="122"/>
      <c r="C33" s="137"/>
      <c r="D33" s="137"/>
      <c r="E33" s="122"/>
      <c r="F33" s="71"/>
      <c r="G33" s="70" t="e">
        <f t="shared" ref="G33" si="17">G34+G35+G36+G37+G38</f>
        <v>#REF!</v>
      </c>
      <c r="H33" s="70">
        <f t="shared" ref="H33:I33" si="18">H34+H35+H36+H37+H38</f>
        <v>0</v>
      </c>
      <c r="I33" s="70">
        <f t="shared" si="18"/>
        <v>0</v>
      </c>
      <c r="J33" s="70">
        <f t="shared" ref="J33:L33" si="19">J34+J35+J36+J37+J38</f>
        <v>0</v>
      </c>
      <c r="K33" s="70">
        <f t="shared" si="19"/>
        <v>0</v>
      </c>
      <c r="L33" s="70">
        <f t="shared" si="19"/>
        <v>0</v>
      </c>
      <c r="M33" s="70">
        <f t="shared" ref="M33" si="20">M34+M35+M36+M37+M38</f>
        <v>0</v>
      </c>
      <c r="N33" s="140"/>
      <c r="O33" s="116"/>
      <c r="P33" s="116"/>
      <c r="Q33" s="116"/>
      <c r="R33" s="116"/>
      <c r="S33" s="116"/>
      <c r="T33" s="116"/>
      <c r="U33" s="116"/>
      <c r="V33" s="29"/>
      <c r="W33" s="29"/>
    </row>
    <row r="34" spans="1:23" s="24" customFormat="1" ht="87" hidden="1" customHeight="1" x14ac:dyDescent="0.25">
      <c r="A34" s="135"/>
      <c r="B34" s="123"/>
      <c r="C34" s="138"/>
      <c r="D34" s="138"/>
      <c r="E34" s="123"/>
      <c r="F34" s="71"/>
      <c r="G34" s="70" t="e">
        <f>#REF!+#REF!+#REF!+#REF!+#REF!+#REF!+#REF!+M34</f>
        <v>#REF!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149"/>
      <c r="O34" s="117"/>
      <c r="P34" s="117"/>
      <c r="Q34" s="117"/>
      <c r="R34" s="117"/>
      <c r="S34" s="117"/>
      <c r="T34" s="117"/>
      <c r="U34" s="117"/>
      <c r="V34" s="29"/>
      <c r="W34" s="29"/>
    </row>
    <row r="35" spans="1:23" s="24" customFormat="1" ht="57.75" hidden="1" customHeight="1" x14ac:dyDescent="0.25">
      <c r="A35" s="135"/>
      <c r="B35" s="123"/>
      <c r="C35" s="138"/>
      <c r="D35" s="138"/>
      <c r="E35" s="123"/>
      <c r="F35" s="71"/>
      <c r="G35" s="70" t="e">
        <f>#REF!+#REF!+#REF!+#REF!+#REF!+#REF!+#REF!+M35</f>
        <v>#REF!</v>
      </c>
      <c r="H35" s="71"/>
      <c r="I35" s="71"/>
      <c r="J35" s="71"/>
      <c r="K35" s="71"/>
      <c r="L35" s="71"/>
      <c r="M35" s="71"/>
      <c r="N35" s="149"/>
      <c r="O35" s="117"/>
      <c r="P35" s="117"/>
      <c r="Q35" s="117"/>
      <c r="R35" s="117"/>
      <c r="S35" s="117"/>
      <c r="T35" s="117"/>
      <c r="U35" s="117"/>
      <c r="V35" s="29"/>
      <c r="W35" s="29"/>
    </row>
    <row r="36" spans="1:23" s="24" customFormat="1" ht="36.75" hidden="1" customHeight="1" x14ac:dyDescent="0.25">
      <c r="A36" s="135"/>
      <c r="B36" s="123"/>
      <c r="C36" s="138"/>
      <c r="D36" s="138"/>
      <c r="E36" s="123"/>
      <c r="F36" s="71"/>
      <c r="G36" s="70" t="e">
        <f>#REF!+#REF!+#REF!+#REF!+#REF!+#REF!+#REF!+M36</f>
        <v>#REF!</v>
      </c>
      <c r="H36" s="71"/>
      <c r="I36" s="71"/>
      <c r="J36" s="71"/>
      <c r="K36" s="71"/>
      <c r="L36" s="71"/>
      <c r="M36" s="71"/>
      <c r="N36" s="149"/>
      <c r="O36" s="117"/>
      <c r="P36" s="117"/>
      <c r="Q36" s="117"/>
      <c r="R36" s="117"/>
      <c r="S36" s="117"/>
      <c r="T36" s="117"/>
      <c r="U36" s="117"/>
      <c r="V36" s="29"/>
      <c r="W36" s="29"/>
    </row>
    <row r="37" spans="1:23" s="24" customFormat="1" ht="54" hidden="1" customHeight="1" x14ac:dyDescent="0.25">
      <c r="A37" s="135"/>
      <c r="B37" s="123"/>
      <c r="C37" s="138"/>
      <c r="D37" s="138"/>
      <c r="E37" s="123"/>
      <c r="F37" s="71"/>
      <c r="G37" s="70" t="e">
        <f>#REF!+#REF!+#REF!+#REF!+#REF!+#REF!+#REF!+M37</f>
        <v>#REF!</v>
      </c>
      <c r="H37" s="71"/>
      <c r="I37" s="71"/>
      <c r="J37" s="71"/>
      <c r="K37" s="71"/>
      <c r="L37" s="71"/>
      <c r="M37" s="71"/>
      <c r="N37" s="149"/>
      <c r="O37" s="117"/>
      <c r="P37" s="117"/>
      <c r="Q37" s="117"/>
      <c r="R37" s="117"/>
      <c r="S37" s="117"/>
      <c r="T37" s="117"/>
      <c r="U37" s="117"/>
      <c r="V37" s="29"/>
      <c r="W37" s="29"/>
    </row>
    <row r="38" spans="1:23" s="24" customFormat="1" ht="34.9" hidden="1" customHeight="1" x14ac:dyDescent="0.25">
      <c r="A38" s="136"/>
      <c r="B38" s="124"/>
      <c r="C38" s="139"/>
      <c r="D38" s="139"/>
      <c r="E38" s="124"/>
      <c r="F38" s="71"/>
      <c r="G38" s="70" t="e">
        <f>#REF!+#REF!+#REF!+#REF!+#REF!+#REF!+#REF!+M38</f>
        <v>#REF!</v>
      </c>
      <c r="H38" s="71"/>
      <c r="I38" s="71"/>
      <c r="J38" s="71"/>
      <c r="K38" s="71"/>
      <c r="L38" s="71"/>
      <c r="M38" s="71"/>
      <c r="N38" s="141"/>
      <c r="O38" s="118"/>
      <c r="P38" s="118"/>
      <c r="Q38" s="118"/>
      <c r="R38" s="118"/>
      <c r="S38" s="118"/>
      <c r="T38" s="118"/>
      <c r="U38" s="118"/>
      <c r="V38" s="29"/>
      <c r="W38" s="29"/>
    </row>
    <row r="39" spans="1:23" s="24" customFormat="1" ht="21.75" customHeight="1" x14ac:dyDescent="0.25">
      <c r="A39" s="134" t="s">
        <v>81</v>
      </c>
      <c r="B39" s="122" t="s">
        <v>82</v>
      </c>
      <c r="C39" s="137" t="s">
        <v>86</v>
      </c>
      <c r="D39" s="137" t="s">
        <v>121</v>
      </c>
      <c r="E39" s="122" t="s">
        <v>21</v>
      </c>
      <c r="F39" s="71" t="s">
        <v>8</v>
      </c>
      <c r="G39" s="70">
        <f>G40+G41+G42+G43</f>
        <v>148446</v>
      </c>
      <c r="H39" s="70">
        <f t="shared" ref="H39:I39" si="21">H40+H41+H42+H43</f>
        <v>49482</v>
      </c>
      <c r="I39" s="48">
        <f t="shared" si="21"/>
        <v>0</v>
      </c>
      <c r="J39" s="48">
        <f t="shared" ref="J39:L39" si="22">J40+J41+J42+J43</f>
        <v>49482</v>
      </c>
      <c r="K39" s="48">
        <f t="shared" si="22"/>
        <v>0</v>
      </c>
      <c r="L39" s="48">
        <f t="shared" si="22"/>
        <v>0</v>
      </c>
      <c r="M39" s="70">
        <f t="shared" ref="M39" si="23">M40+M41+M42+M43</f>
        <v>49482</v>
      </c>
      <c r="N39" s="140" t="s">
        <v>92</v>
      </c>
      <c r="O39" s="116" t="s">
        <v>72</v>
      </c>
      <c r="P39" s="113">
        <v>2</v>
      </c>
      <c r="Q39" s="113">
        <v>0</v>
      </c>
      <c r="R39" s="113">
        <v>2</v>
      </c>
      <c r="S39" s="113">
        <v>0</v>
      </c>
      <c r="T39" s="113">
        <v>0</v>
      </c>
      <c r="U39" s="113">
        <v>2</v>
      </c>
      <c r="V39" s="29"/>
      <c r="W39" s="29"/>
    </row>
    <row r="40" spans="1:23" s="24" customFormat="1" ht="87" customHeight="1" x14ac:dyDescent="0.25">
      <c r="A40" s="135"/>
      <c r="B40" s="123"/>
      <c r="C40" s="138"/>
      <c r="D40" s="138"/>
      <c r="E40" s="123"/>
      <c r="F40" s="71" t="s">
        <v>80</v>
      </c>
      <c r="G40" s="70">
        <f>M40+H40+I40+J40+K40+L40</f>
        <v>148446</v>
      </c>
      <c r="H40" s="71">
        <v>49482</v>
      </c>
      <c r="I40" s="49">
        <v>0</v>
      </c>
      <c r="J40" s="49">
        <v>49482</v>
      </c>
      <c r="K40" s="49">
        <v>0</v>
      </c>
      <c r="L40" s="49">
        <v>0</v>
      </c>
      <c r="M40" s="71">
        <v>49482</v>
      </c>
      <c r="N40" s="149"/>
      <c r="O40" s="117"/>
      <c r="P40" s="114"/>
      <c r="Q40" s="114"/>
      <c r="R40" s="114"/>
      <c r="S40" s="114"/>
      <c r="T40" s="114"/>
      <c r="U40" s="114"/>
      <c r="V40" s="29"/>
      <c r="W40" s="29"/>
    </row>
    <row r="41" spans="1:23" s="24" customFormat="1" ht="57.75" customHeight="1" x14ac:dyDescent="0.25">
      <c r="A41" s="135"/>
      <c r="B41" s="123"/>
      <c r="C41" s="138"/>
      <c r="D41" s="138"/>
      <c r="E41" s="123"/>
      <c r="F41" s="71" t="s">
        <v>65</v>
      </c>
      <c r="G41" s="48">
        <f t="shared" ref="G41:G43" si="24">M41+H41+I41+J41+K41+L41</f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149"/>
      <c r="O41" s="117"/>
      <c r="P41" s="114"/>
      <c r="Q41" s="114"/>
      <c r="R41" s="114"/>
      <c r="S41" s="114"/>
      <c r="T41" s="114"/>
      <c r="U41" s="114"/>
      <c r="V41" s="29"/>
      <c r="W41" s="29"/>
    </row>
    <row r="42" spans="1:23" s="24" customFormat="1" ht="54" customHeight="1" x14ac:dyDescent="0.25">
      <c r="A42" s="135"/>
      <c r="B42" s="123"/>
      <c r="C42" s="138"/>
      <c r="D42" s="138"/>
      <c r="E42" s="123"/>
      <c r="F42" s="71" t="s">
        <v>66</v>
      </c>
      <c r="G42" s="48">
        <f t="shared" si="24"/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149"/>
      <c r="O42" s="117"/>
      <c r="P42" s="114"/>
      <c r="Q42" s="114"/>
      <c r="R42" s="114"/>
      <c r="S42" s="114"/>
      <c r="T42" s="114"/>
      <c r="U42" s="114"/>
      <c r="V42" s="29"/>
      <c r="W42" s="29"/>
    </row>
    <row r="43" spans="1:23" s="24" customFormat="1" ht="34.9" customHeight="1" x14ac:dyDescent="0.25">
      <c r="A43" s="136"/>
      <c r="B43" s="124"/>
      <c r="C43" s="139"/>
      <c r="D43" s="139"/>
      <c r="E43" s="124"/>
      <c r="F43" s="71" t="s">
        <v>67</v>
      </c>
      <c r="G43" s="48">
        <f t="shared" si="24"/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141"/>
      <c r="O43" s="118"/>
      <c r="P43" s="115"/>
      <c r="Q43" s="115"/>
      <c r="R43" s="115"/>
      <c r="S43" s="115"/>
      <c r="T43" s="115"/>
      <c r="U43" s="115"/>
      <c r="V43" s="29"/>
      <c r="W43" s="29"/>
    </row>
    <row r="44" spans="1:23" s="32" customFormat="1" ht="25.5" customHeight="1" x14ac:dyDescent="0.25">
      <c r="A44" s="241" t="s">
        <v>32</v>
      </c>
      <c r="B44" s="242"/>
      <c r="C44" s="242"/>
      <c r="D44" s="242"/>
      <c r="E44" s="242"/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3"/>
      <c r="Q44" s="10"/>
      <c r="R44" s="10"/>
      <c r="S44" s="10"/>
      <c r="T44" s="10"/>
      <c r="U44" s="10"/>
      <c r="V44" s="31"/>
      <c r="W44" s="31"/>
    </row>
    <row r="45" spans="1:23" s="29" customFormat="1" ht="24" customHeight="1" x14ac:dyDescent="0.25">
      <c r="A45" s="174" t="s">
        <v>17</v>
      </c>
      <c r="B45" s="131" t="s">
        <v>24</v>
      </c>
      <c r="C45" s="177" t="s">
        <v>86</v>
      </c>
      <c r="D45" s="177" t="s">
        <v>121</v>
      </c>
      <c r="E45" s="131" t="s">
        <v>21</v>
      </c>
      <c r="F45" s="13" t="s">
        <v>8</v>
      </c>
      <c r="G45" s="14">
        <f t="shared" ref="G45:G51" si="25">M45+H45+I45+J45+K45+L45</f>
        <v>19636176.66</v>
      </c>
      <c r="H45" s="14">
        <f>H50</f>
        <v>3806478.86</v>
      </c>
      <c r="I45" s="14">
        <f t="shared" ref="I45:M45" si="26">I50</f>
        <v>4032140.29</v>
      </c>
      <c r="J45" s="14">
        <f t="shared" si="26"/>
        <v>3720997.73</v>
      </c>
      <c r="K45" s="14">
        <f t="shared" si="26"/>
        <v>2872091.58</v>
      </c>
      <c r="L45" s="14">
        <f t="shared" si="26"/>
        <v>3055916.2</v>
      </c>
      <c r="M45" s="14">
        <f t="shared" si="26"/>
        <v>2148552</v>
      </c>
      <c r="N45" s="153" t="s">
        <v>46</v>
      </c>
      <c r="O45" s="131" t="s">
        <v>46</v>
      </c>
      <c r="P45" s="122" t="s">
        <v>46</v>
      </c>
      <c r="Q45" s="122" t="s">
        <v>46</v>
      </c>
      <c r="R45" s="122" t="s">
        <v>46</v>
      </c>
      <c r="S45" s="122" t="s">
        <v>46</v>
      </c>
      <c r="T45" s="122" t="s">
        <v>46</v>
      </c>
      <c r="U45" s="122" t="s">
        <v>46</v>
      </c>
    </row>
    <row r="46" spans="1:23" s="29" customFormat="1" ht="118.5" customHeight="1" x14ac:dyDescent="0.25">
      <c r="A46" s="175"/>
      <c r="B46" s="132"/>
      <c r="C46" s="178"/>
      <c r="D46" s="178"/>
      <c r="E46" s="132"/>
      <c r="F46" s="13" t="s">
        <v>80</v>
      </c>
      <c r="G46" s="14">
        <f t="shared" si="25"/>
        <v>17129094.330000002</v>
      </c>
      <c r="H46" s="14">
        <f t="shared" ref="H46:M46" si="27">H51</f>
        <v>3180461.5</v>
      </c>
      <c r="I46" s="14">
        <f t="shared" si="27"/>
        <v>2893315.01</v>
      </c>
      <c r="J46" s="14">
        <f t="shared" si="27"/>
        <v>3078758.04</v>
      </c>
      <c r="K46" s="14">
        <f t="shared" si="27"/>
        <v>2822091.58</v>
      </c>
      <c r="L46" s="14">
        <f t="shared" si="27"/>
        <v>3005916.2</v>
      </c>
      <c r="M46" s="14">
        <f t="shared" si="27"/>
        <v>2148552</v>
      </c>
      <c r="N46" s="154"/>
      <c r="O46" s="132"/>
      <c r="P46" s="123"/>
      <c r="Q46" s="123"/>
      <c r="R46" s="123"/>
      <c r="S46" s="123"/>
      <c r="T46" s="123"/>
      <c r="U46" s="123"/>
    </row>
    <row r="47" spans="1:23" s="29" customFormat="1" ht="68.25" customHeight="1" x14ac:dyDescent="0.25">
      <c r="A47" s="175"/>
      <c r="B47" s="132"/>
      <c r="C47" s="178"/>
      <c r="D47" s="178"/>
      <c r="E47" s="132"/>
      <c r="F47" s="13" t="s">
        <v>65</v>
      </c>
      <c r="G47" s="47">
        <f t="shared" si="25"/>
        <v>2178498.33</v>
      </c>
      <c r="H47" s="47">
        <f t="shared" ref="H47:M47" si="28">H52</f>
        <v>565173.36</v>
      </c>
      <c r="I47" s="47">
        <f t="shared" si="28"/>
        <v>1021085.28</v>
      </c>
      <c r="J47" s="47">
        <f t="shared" si="28"/>
        <v>592239.68999999994</v>
      </c>
      <c r="K47" s="47">
        <f t="shared" si="28"/>
        <v>0</v>
      </c>
      <c r="L47" s="47">
        <f t="shared" si="28"/>
        <v>0</v>
      </c>
      <c r="M47" s="47">
        <f t="shared" si="28"/>
        <v>0</v>
      </c>
      <c r="N47" s="154"/>
      <c r="O47" s="132"/>
      <c r="P47" s="123"/>
      <c r="Q47" s="123"/>
      <c r="R47" s="123"/>
      <c r="S47" s="123"/>
      <c r="T47" s="123"/>
      <c r="U47" s="123"/>
    </row>
    <row r="48" spans="1:23" s="29" customFormat="1" ht="69" customHeight="1" x14ac:dyDescent="0.25">
      <c r="A48" s="175"/>
      <c r="B48" s="132"/>
      <c r="C48" s="178"/>
      <c r="D48" s="178"/>
      <c r="E48" s="132"/>
      <c r="F48" s="13" t="s">
        <v>66</v>
      </c>
      <c r="G48" s="47">
        <f t="shared" si="25"/>
        <v>0</v>
      </c>
      <c r="H48" s="47">
        <f t="shared" ref="H48:M48" si="29">H53</f>
        <v>0</v>
      </c>
      <c r="I48" s="47">
        <f t="shared" si="29"/>
        <v>0</v>
      </c>
      <c r="J48" s="47">
        <f t="shared" si="29"/>
        <v>0</v>
      </c>
      <c r="K48" s="47">
        <f t="shared" si="29"/>
        <v>0</v>
      </c>
      <c r="L48" s="47">
        <f t="shared" si="29"/>
        <v>0</v>
      </c>
      <c r="M48" s="47">
        <f t="shared" si="29"/>
        <v>0</v>
      </c>
      <c r="N48" s="154"/>
      <c r="O48" s="132"/>
      <c r="P48" s="123"/>
      <c r="Q48" s="123"/>
      <c r="R48" s="123"/>
      <c r="S48" s="123"/>
      <c r="T48" s="123"/>
      <c r="U48" s="123"/>
    </row>
    <row r="49" spans="1:23" s="29" customFormat="1" ht="34.5" customHeight="1" x14ac:dyDescent="0.25">
      <c r="A49" s="176"/>
      <c r="B49" s="133"/>
      <c r="C49" s="179"/>
      <c r="D49" s="179"/>
      <c r="E49" s="133"/>
      <c r="F49" s="13" t="s">
        <v>67</v>
      </c>
      <c r="G49" s="47">
        <f t="shared" si="25"/>
        <v>328584</v>
      </c>
      <c r="H49" s="47">
        <f t="shared" ref="H49:M49" si="30">H54</f>
        <v>60844</v>
      </c>
      <c r="I49" s="47">
        <f t="shared" si="30"/>
        <v>117740</v>
      </c>
      <c r="J49" s="47">
        <f t="shared" si="30"/>
        <v>50000</v>
      </c>
      <c r="K49" s="47">
        <f t="shared" si="30"/>
        <v>50000</v>
      </c>
      <c r="L49" s="47">
        <f t="shared" si="30"/>
        <v>50000</v>
      </c>
      <c r="M49" s="47">
        <f t="shared" si="30"/>
        <v>0</v>
      </c>
      <c r="N49" s="155"/>
      <c r="O49" s="133"/>
      <c r="P49" s="124"/>
      <c r="Q49" s="124"/>
      <c r="R49" s="124"/>
      <c r="S49" s="124"/>
      <c r="T49" s="124"/>
      <c r="U49" s="124"/>
    </row>
    <row r="50" spans="1:23" s="24" customFormat="1" ht="30" customHeight="1" x14ac:dyDescent="0.25">
      <c r="A50" s="134" t="s">
        <v>10</v>
      </c>
      <c r="B50" s="122" t="s">
        <v>123</v>
      </c>
      <c r="C50" s="137" t="s">
        <v>86</v>
      </c>
      <c r="D50" s="137" t="s">
        <v>121</v>
      </c>
      <c r="E50" s="122" t="s">
        <v>21</v>
      </c>
      <c r="F50" s="71" t="s">
        <v>8</v>
      </c>
      <c r="G50" s="48">
        <f t="shared" si="25"/>
        <v>19636176.66</v>
      </c>
      <c r="H50" s="48">
        <f>H51+H52+H53+H54</f>
        <v>3806478.86</v>
      </c>
      <c r="I50" s="48">
        <f t="shared" ref="I50" si="31">I51+I52+I53+I54</f>
        <v>4032140.29</v>
      </c>
      <c r="J50" s="48">
        <f t="shared" ref="J50:L50" si="32">J51+J52+J53+J54</f>
        <v>3720997.73</v>
      </c>
      <c r="K50" s="48">
        <f t="shared" si="32"/>
        <v>2872091.58</v>
      </c>
      <c r="L50" s="48">
        <f t="shared" si="32"/>
        <v>3055916.2</v>
      </c>
      <c r="M50" s="48">
        <f t="shared" ref="M50" si="33">M51+M52+M53+M54</f>
        <v>2148552</v>
      </c>
      <c r="N50" s="140" t="s">
        <v>47</v>
      </c>
      <c r="O50" s="116" t="s">
        <v>45</v>
      </c>
      <c r="P50" s="116">
        <v>618.42999999999995</v>
      </c>
      <c r="Q50" s="116">
        <v>892.03</v>
      </c>
      <c r="R50" s="116">
        <v>906.58</v>
      </c>
      <c r="S50" s="116">
        <v>906.58</v>
      </c>
      <c r="T50" s="116">
        <v>906.58</v>
      </c>
      <c r="U50" s="116">
        <v>906.58</v>
      </c>
      <c r="V50" s="29"/>
      <c r="W50" s="29"/>
    </row>
    <row r="51" spans="1:23" s="24" customFormat="1" ht="84.75" customHeight="1" x14ac:dyDescent="0.25">
      <c r="A51" s="135"/>
      <c r="B51" s="123"/>
      <c r="C51" s="138"/>
      <c r="D51" s="138"/>
      <c r="E51" s="123"/>
      <c r="F51" s="71" t="s">
        <v>80</v>
      </c>
      <c r="G51" s="48">
        <f t="shared" si="25"/>
        <v>17129094.330000002</v>
      </c>
      <c r="H51" s="48">
        <v>3180461.5</v>
      </c>
      <c r="I51" s="48">
        <f>2869207.94+24345.05-237.86-0.12</f>
        <v>2893315.01</v>
      </c>
      <c r="J51" s="48">
        <v>3078758.04</v>
      </c>
      <c r="K51" s="48">
        <v>2822091.58</v>
      </c>
      <c r="L51" s="48">
        <v>3005916.2</v>
      </c>
      <c r="M51" s="48">
        <v>2148552</v>
      </c>
      <c r="N51" s="141"/>
      <c r="O51" s="118"/>
      <c r="P51" s="118"/>
      <c r="Q51" s="118"/>
      <c r="R51" s="118"/>
      <c r="S51" s="118"/>
      <c r="T51" s="118"/>
      <c r="U51" s="118"/>
      <c r="V51" s="29"/>
      <c r="W51" s="29"/>
    </row>
    <row r="52" spans="1:23" s="24" customFormat="1" ht="49.5" customHeight="1" x14ac:dyDescent="0.25">
      <c r="A52" s="135"/>
      <c r="B52" s="123"/>
      <c r="C52" s="138"/>
      <c r="D52" s="138"/>
      <c r="E52" s="123"/>
      <c r="F52" s="71" t="s">
        <v>65</v>
      </c>
      <c r="G52" s="48">
        <f t="shared" ref="G52:G53" si="34">M52+H52+I52+J52+K52+L52</f>
        <v>2178498.33</v>
      </c>
      <c r="H52" s="48">
        <v>565173.36</v>
      </c>
      <c r="I52" s="48">
        <v>1021085.28</v>
      </c>
      <c r="J52" s="48">
        <v>592239.68999999994</v>
      </c>
      <c r="K52" s="48">
        <v>0</v>
      </c>
      <c r="L52" s="48">
        <v>0</v>
      </c>
      <c r="M52" s="48">
        <v>0</v>
      </c>
      <c r="N52" s="212" t="s">
        <v>146</v>
      </c>
      <c r="O52" s="5" t="s">
        <v>48</v>
      </c>
      <c r="P52" s="5">
        <v>75.5</v>
      </c>
      <c r="Q52" s="54">
        <v>76.41</v>
      </c>
      <c r="R52" s="220">
        <v>73.38</v>
      </c>
      <c r="S52" s="220">
        <v>0</v>
      </c>
      <c r="T52" s="220">
        <v>0</v>
      </c>
      <c r="U52" s="220">
        <v>0</v>
      </c>
      <c r="V52" s="29"/>
      <c r="W52" s="29"/>
    </row>
    <row r="53" spans="1:23" s="24" customFormat="1" ht="168" customHeight="1" x14ac:dyDescent="0.25">
      <c r="A53" s="135"/>
      <c r="B53" s="123"/>
      <c r="C53" s="138"/>
      <c r="D53" s="138"/>
      <c r="E53" s="123"/>
      <c r="F53" s="71" t="s">
        <v>66</v>
      </c>
      <c r="G53" s="48">
        <f t="shared" si="34"/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213"/>
      <c r="O53" s="5"/>
      <c r="P53" s="5"/>
      <c r="Q53" s="68"/>
      <c r="R53" s="221"/>
      <c r="S53" s="221"/>
      <c r="T53" s="221"/>
      <c r="U53" s="221"/>
      <c r="V53" s="29"/>
      <c r="W53" s="29"/>
    </row>
    <row r="54" spans="1:23" s="24" customFormat="1" ht="47.25" customHeight="1" x14ac:dyDescent="0.25">
      <c r="A54" s="136"/>
      <c r="B54" s="124"/>
      <c r="C54" s="139"/>
      <c r="D54" s="139"/>
      <c r="E54" s="124"/>
      <c r="F54" s="71" t="s">
        <v>67</v>
      </c>
      <c r="G54" s="48">
        <f>M54+H54+I54</f>
        <v>178584</v>
      </c>
      <c r="H54" s="48">
        <v>60844</v>
      </c>
      <c r="I54" s="48">
        <v>117740</v>
      </c>
      <c r="J54" s="48">
        <v>50000</v>
      </c>
      <c r="K54" s="48">
        <v>50000</v>
      </c>
      <c r="L54" s="48">
        <v>50000</v>
      </c>
      <c r="M54" s="48">
        <v>0</v>
      </c>
      <c r="N54" s="64"/>
      <c r="O54" s="46"/>
      <c r="P54" s="46"/>
      <c r="Q54" s="46"/>
      <c r="R54" s="46"/>
      <c r="S54" s="46"/>
      <c r="T54" s="46"/>
      <c r="U54" s="46"/>
      <c r="V54" s="29"/>
      <c r="W54" s="29"/>
    </row>
    <row r="55" spans="1:23" s="19" customFormat="1" ht="30.75" customHeight="1" x14ac:dyDescent="0.25">
      <c r="A55" s="217" t="s">
        <v>59</v>
      </c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9"/>
      <c r="Q55" s="11"/>
      <c r="R55" s="11"/>
      <c r="S55" s="11"/>
      <c r="T55" s="11"/>
      <c r="U55" s="11"/>
      <c r="V55" s="30"/>
      <c r="W55" s="30"/>
    </row>
    <row r="56" spans="1:23" s="29" customFormat="1" ht="21.75" customHeight="1" x14ac:dyDescent="0.25">
      <c r="A56" s="174">
        <v>3</v>
      </c>
      <c r="B56" s="131" t="s">
        <v>60</v>
      </c>
      <c r="C56" s="177" t="s">
        <v>86</v>
      </c>
      <c r="D56" s="177" t="s">
        <v>121</v>
      </c>
      <c r="E56" s="131" t="s">
        <v>21</v>
      </c>
      <c r="F56" s="13" t="s">
        <v>8</v>
      </c>
      <c r="G56" s="14">
        <f>M56+H56+I56+J56+K56+L56</f>
        <v>330544002.14999998</v>
      </c>
      <c r="H56" s="14">
        <f>H71+H61+H66</f>
        <v>62191932.350000001</v>
      </c>
      <c r="I56" s="14">
        <f t="shared" ref="I56:M56" si="35">I71+I61+I66</f>
        <v>69545095.63000001</v>
      </c>
      <c r="J56" s="14">
        <f t="shared" si="35"/>
        <v>66150412.339999996</v>
      </c>
      <c r="K56" s="14">
        <f t="shared" si="35"/>
        <v>50221493.5</v>
      </c>
      <c r="L56" s="14">
        <f t="shared" si="35"/>
        <v>54056079.149999999</v>
      </c>
      <c r="M56" s="14">
        <f t="shared" si="35"/>
        <v>28378989.18</v>
      </c>
      <c r="N56" s="140" t="s">
        <v>102</v>
      </c>
      <c r="O56" s="122" t="s">
        <v>102</v>
      </c>
      <c r="P56" s="122" t="s">
        <v>102</v>
      </c>
      <c r="Q56" s="122" t="s">
        <v>102</v>
      </c>
      <c r="R56" s="122" t="s">
        <v>102</v>
      </c>
      <c r="S56" s="122" t="s">
        <v>102</v>
      </c>
      <c r="T56" s="122" t="s">
        <v>102</v>
      </c>
      <c r="U56" s="122" t="s">
        <v>102</v>
      </c>
    </row>
    <row r="57" spans="1:23" s="29" customFormat="1" ht="119.25" customHeight="1" x14ac:dyDescent="0.25">
      <c r="A57" s="175"/>
      <c r="B57" s="132"/>
      <c r="C57" s="178"/>
      <c r="D57" s="178"/>
      <c r="E57" s="132"/>
      <c r="F57" s="13" t="s">
        <v>80</v>
      </c>
      <c r="G57" s="14">
        <f>M57+H57+I57+J57+K57+L57</f>
        <v>219908803.49999997</v>
      </c>
      <c r="H57" s="14">
        <f t="shared" ref="H57:M57" si="36">H72+H62+H67</f>
        <v>39563924.730000004</v>
      </c>
      <c r="I57" s="14">
        <f t="shared" si="36"/>
        <v>37943151.560000002</v>
      </c>
      <c r="J57" s="14">
        <f t="shared" si="36"/>
        <v>41840296.359999999</v>
      </c>
      <c r="K57" s="14">
        <f t="shared" si="36"/>
        <v>34173928.009999998</v>
      </c>
      <c r="L57" s="14">
        <f t="shared" si="36"/>
        <v>38008513.659999996</v>
      </c>
      <c r="M57" s="14">
        <f t="shared" si="36"/>
        <v>28378989.18</v>
      </c>
      <c r="N57" s="149"/>
      <c r="O57" s="123"/>
      <c r="P57" s="123"/>
      <c r="Q57" s="123"/>
      <c r="R57" s="123"/>
      <c r="S57" s="123"/>
      <c r="T57" s="123"/>
      <c r="U57" s="123"/>
    </row>
    <row r="58" spans="1:23" s="29" customFormat="1" ht="64.5" customHeight="1" x14ac:dyDescent="0.25">
      <c r="A58" s="175"/>
      <c r="B58" s="132"/>
      <c r="C58" s="178"/>
      <c r="D58" s="178"/>
      <c r="E58" s="132"/>
      <c r="F58" s="13" t="s">
        <v>65</v>
      </c>
      <c r="G58" s="14">
        <f>M58+H58+I58+J58+K58+L58</f>
        <v>30044966.950000003</v>
      </c>
      <c r="H58" s="14">
        <f t="shared" ref="H58:M58" si="37">H73+H63+H68</f>
        <v>8226125.9500000002</v>
      </c>
      <c r="I58" s="47">
        <f t="shared" si="37"/>
        <v>14559015.220000001</v>
      </c>
      <c r="J58" s="47">
        <f t="shared" si="37"/>
        <v>7259825.7799999993</v>
      </c>
      <c r="K58" s="47">
        <f t="shared" si="37"/>
        <v>0</v>
      </c>
      <c r="L58" s="47">
        <f t="shared" si="37"/>
        <v>0</v>
      </c>
      <c r="M58" s="47">
        <f t="shared" si="37"/>
        <v>0</v>
      </c>
      <c r="N58" s="149"/>
      <c r="O58" s="123"/>
      <c r="P58" s="123"/>
      <c r="Q58" s="123"/>
      <c r="R58" s="123"/>
      <c r="S58" s="123"/>
      <c r="T58" s="123"/>
      <c r="U58" s="123"/>
    </row>
    <row r="59" spans="1:23" s="29" customFormat="1" ht="65.25" customHeight="1" x14ac:dyDescent="0.25">
      <c r="A59" s="175"/>
      <c r="B59" s="132"/>
      <c r="C59" s="178"/>
      <c r="D59" s="178"/>
      <c r="E59" s="132"/>
      <c r="F59" s="13" t="s">
        <v>66</v>
      </c>
      <c r="G59" s="14">
        <f>M59+H59+I59+J59+K59+L59</f>
        <v>44476865.760000005</v>
      </c>
      <c r="H59" s="14">
        <f t="shared" ref="H59:M59" si="38">H74+H64+H69</f>
        <v>7124574</v>
      </c>
      <c r="I59" s="47">
        <f t="shared" si="38"/>
        <v>9009595.2899999991</v>
      </c>
      <c r="J59" s="47">
        <f t="shared" si="38"/>
        <v>9447565.4900000002</v>
      </c>
      <c r="K59" s="47">
        <f t="shared" si="38"/>
        <v>9447565.4900000002</v>
      </c>
      <c r="L59" s="47">
        <f t="shared" si="38"/>
        <v>9447565.4900000002</v>
      </c>
      <c r="M59" s="47">
        <f t="shared" si="38"/>
        <v>0</v>
      </c>
      <c r="N59" s="149"/>
      <c r="O59" s="123"/>
      <c r="P59" s="123"/>
      <c r="Q59" s="123"/>
      <c r="R59" s="123"/>
      <c r="S59" s="123"/>
      <c r="T59" s="123"/>
      <c r="U59" s="123"/>
    </row>
    <row r="60" spans="1:23" s="29" customFormat="1" ht="57" customHeight="1" x14ac:dyDescent="0.25">
      <c r="A60" s="176"/>
      <c r="B60" s="133"/>
      <c r="C60" s="179"/>
      <c r="D60" s="179"/>
      <c r="E60" s="133"/>
      <c r="F60" s="13" t="s">
        <v>67</v>
      </c>
      <c r="G60" s="14">
        <f>M60+H60+I60+J60+K60+L60</f>
        <v>36113365.939999998</v>
      </c>
      <c r="H60" s="14">
        <f t="shared" ref="H60:M60" si="39">H75+H65+H70</f>
        <v>7277307.6699999999</v>
      </c>
      <c r="I60" s="47">
        <f t="shared" si="39"/>
        <v>8033333.5600000005</v>
      </c>
      <c r="J60" s="47">
        <f t="shared" si="39"/>
        <v>7602724.7100000009</v>
      </c>
      <c r="K60" s="47">
        <f t="shared" si="39"/>
        <v>6600000</v>
      </c>
      <c r="L60" s="47">
        <f t="shared" si="39"/>
        <v>6600000</v>
      </c>
      <c r="M60" s="47">
        <f t="shared" si="39"/>
        <v>0</v>
      </c>
      <c r="N60" s="141"/>
      <c r="O60" s="124"/>
      <c r="P60" s="124"/>
      <c r="Q60" s="124"/>
      <c r="R60" s="124"/>
      <c r="S60" s="124"/>
      <c r="T60" s="124"/>
      <c r="U60" s="124"/>
    </row>
    <row r="61" spans="1:23" s="33" customFormat="1" ht="107.25" customHeight="1" x14ac:dyDescent="0.25">
      <c r="A61" s="203" t="s">
        <v>25</v>
      </c>
      <c r="B61" s="122" t="s">
        <v>130</v>
      </c>
      <c r="C61" s="137" t="s">
        <v>86</v>
      </c>
      <c r="D61" s="137" t="s">
        <v>121</v>
      </c>
      <c r="E61" s="122" t="s">
        <v>21</v>
      </c>
      <c r="F61" s="13" t="s">
        <v>8</v>
      </c>
      <c r="G61" s="70">
        <f>G62+G63+G64+G65</f>
        <v>266215612.19000003</v>
      </c>
      <c r="H61" s="70">
        <f t="shared" ref="H61:I61" si="40">H62+H63+H64+H65</f>
        <v>49424181.460000001</v>
      </c>
      <c r="I61" s="48">
        <f t="shared" si="40"/>
        <v>55810150.360000014</v>
      </c>
      <c r="J61" s="48">
        <f t="shared" ref="J61:L61" si="41">J62+J63+J64+J65</f>
        <v>52830985.949999996</v>
      </c>
      <c r="K61" s="48">
        <f t="shared" si="41"/>
        <v>39641251.609999999</v>
      </c>
      <c r="L61" s="48">
        <f t="shared" si="41"/>
        <v>43033446.539999999</v>
      </c>
      <c r="M61" s="48">
        <f t="shared" ref="M61" si="42">M62+M63+M64+M65</f>
        <v>25475596.27</v>
      </c>
      <c r="N61" s="72" t="s">
        <v>140</v>
      </c>
      <c r="O61" s="7" t="s">
        <v>45</v>
      </c>
      <c r="P61" s="7">
        <v>11872.46</v>
      </c>
      <c r="Q61" s="7">
        <v>13336.13</v>
      </c>
      <c r="R61" s="7">
        <v>13553.56</v>
      </c>
      <c r="S61" s="7">
        <v>13553.56</v>
      </c>
      <c r="T61" s="7">
        <v>13553.56</v>
      </c>
      <c r="U61" s="7">
        <v>13553.56</v>
      </c>
    </row>
    <row r="62" spans="1:23" s="34" customFormat="1" ht="101.25" customHeight="1" x14ac:dyDescent="0.25">
      <c r="A62" s="204"/>
      <c r="B62" s="123"/>
      <c r="C62" s="138"/>
      <c r="D62" s="138"/>
      <c r="E62" s="123"/>
      <c r="F62" s="71" t="s">
        <v>80</v>
      </c>
      <c r="G62" s="70">
        <f>M62+H62+I62+J62+K62+L62</f>
        <v>198848993.48000002</v>
      </c>
      <c r="H62" s="70">
        <v>35209997.670000002</v>
      </c>
      <c r="I62" s="48">
        <f>35660088.53-72194.38+84155-76878.98-1306984.62</f>
        <v>34288185.550000004</v>
      </c>
      <c r="J62" s="48">
        <v>38292177.759999998</v>
      </c>
      <c r="K62" s="48">
        <v>31095420.649999999</v>
      </c>
      <c r="L62" s="48">
        <v>34487615.579999998</v>
      </c>
      <c r="M62" s="48">
        <v>25475596.27</v>
      </c>
      <c r="N62" s="89" t="s">
        <v>141</v>
      </c>
      <c r="O62" s="8" t="s">
        <v>48</v>
      </c>
      <c r="P62" s="8">
        <v>22.77</v>
      </c>
      <c r="Q62" s="8">
        <v>23.27</v>
      </c>
      <c r="R62" s="8">
        <v>23.64</v>
      </c>
      <c r="S62" s="8">
        <v>23.64</v>
      </c>
      <c r="T62" s="8">
        <v>23.64</v>
      </c>
      <c r="U62" s="8">
        <v>23.64</v>
      </c>
      <c r="V62" s="33"/>
      <c r="W62" s="33"/>
    </row>
    <row r="63" spans="1:23" s="34" customFormat="1" ht="53.25" customHeight="1" x14ac:dyDescent="0.25">
      <c r="A63" s="204"/>
      <c r="B63" s="123"/>
      <c r="C63" s="138"/>
      <c r="D63" s="138"/>
      <c r="E63" s="123"/>
      <c r="F63" s="71" t="s">
        <v>65</v>
      </c>
      <c r="G63" s="70">
        <f t="shared" ref="G63:G65" si="43">M63+H63+I63+J63+K63+L63</f>
        <v>24496156.460000001</v>
      </c>
      <c r="H63" s="70">
        <v>6739661.8200000003</v>
      </c>
      <c r="I63" s="48">
        <v>11783304.050000001</v>
      </c>
      <c r="J63" s="48">
        <v>5973190.5899999999</v>
      </c>
      <c r="K63" s="48">
        <v>0</v>
      </c>
      <c r="L63" s="48">
        <v>0</v>
      </c>
      <c r="M63" s="48">
        <v>0</v>
      </c>
      <c r="N63" s="212" t="s">
        <v>146</v>
      </c>
      <c r="O63" s="71" t="s">
        <v>48</v>
      </c>
      <c r="P63" s="7">
        <v>75.5</v>
      </c>
      <c r="Q63" s="48">
        <v>76.41</v>
      </c>
      <c r="R63" s="48">
        <v>73.38</v>
      </c>
      <c r="S63" s="48">
        <v>0</v>
      </c>
      <c r="T63" s="48">
        <v>0</v>
      </c>
      <c r="U63" s="48">
        <v>0</v>
      </c>
      <c r="V63" s="33"/>
      <c r="W63" s="33"/>
    </row>
    <row r="64" spans="1:23" s="34" customFormat="1" ht="57" customHeight="1" x14ac:dyDescent="0.25">
      <c r="A64" s="204"/>
      <c r="B64" s="123"/>
      <c r="C64" s="138"/>
      <c r="D64" s="138"/>
      <c r="E64" s="123"/>
      <c r="F64" s="71" t="s">
        <v>66</v>
      </c>
      <c r="G64" s="70">
        <f t="shared" si="43"/>
        <v>28944251.080000002</v>
      </c>
      <c r="H64" s="70">
        <v>4707757</v>
      </c>
      <c r="I64" s="48">
        <v>6099001.2000000002</v>
      </c>
      <c r="J64" s="48">
        <v>6045830.96</v>
      </c>
      <c r="K64" s="48">
        <v>6045830.96</v>
      </c>
      <c r="L64" s="48">
        <v>6045830.96</v>
      </c>
      <c r="M64" s="48">
        <v>0</v>
      </c>
      <c r="N64" s="213"/>
      <c r="O64" s="122"/>
      <c r="P64" s="116"/>
      <c r="Q64" s="116"/>
      <c r="R64" s="116"/>
      <c r="S64" s="116"/>
      <c r="T64" s="116"/>
      <c r="U64" s="116"/>
      <c r="V64" s="33"/>
      <c r="W64" s="33"/>
    </row>
    <row r="65" spans="1:23" s="34" customFormat="1" ht="108" customHeight="1" x14ac:dyDescent="0.25">
      <c r="A65" s="205"/>
      <c r="B65" s="124"/>
      <c r="C65" s="139"/>
      <c r="D65" s="139"/>
      <c r="E65" s="124"/>
      <c r="F65" s="71" t="s">
        <v>67</v>
      </c>
      <c r="G65" s="70">
        <f t="shared" si="43"/>
        <v>13926211.17</v>
      </c>
      <c r="H65" s="70">
        <v>2766764.97</v>
      </c>
      <c r="I65" s="48">
        <f>3899106.54-259446.98</f>
        <v>3639659.56</v>
      </c>
      <c r="J65" s="48">
        <v>2519786.64</v>
      </c>
      <c r="K65" s="48">
        <v>2500000</v>
      </c>
      <c r="L65" s="48">
        <v>2500000</v>
      </c>
      <c r="M65" s="48">
        <v>0</v>
      </c>
      <c r="N65" s="214"/>
      <c r="O65" s="124"/>
      <c r="P65" s="118"/>
      <c r="Q65" s="118"/>
      <c r="R65" s="118"/>
      <c r="S65" s="118"/>
      <c r="T65" s="118"/>
      <c r="U65" s="118"/>
      <c r="V65" s="33"/>
      <c r="W65" s="33"/>
    </row>
    <row r="66" spans="1:23" s="34" customFormat="1" ht="92.25" customHeight="1" x14ac:dyDescent="0.25">
      <c r="A66" s="203" t="s">
        <v>26</v>
      </c>
      <c r="B66" s="122" t="s">
        <v>131</v>
      </c>
      <c r="C66" s="137" t="s">
        <v>86</v>
      </c>
      <c r="D66" s="137" t="s">
        <v>121</v>
      </c>
      <c r="E66" s="122" t="s">
        <v>73</v>
      </c>
      <c r="F66" s="71" t="s">
        <v>8</v>
      </c>
      <c r="G66" s="48">
        <f>G67+G68+G69+G70</f>
        <v>64328389.960000008</v>
      </c>
      <c r="H66" s="48">
        <f>H67+H68+H69+H70</f>
        <v>12767750.890000001</v>
      </c>
      <c r="I66" s="48">
        <f t="shared" ref="I66:M66" si="44">I67+I68+I69+I70</f>
        <v>13734945.27</v>
      </c>
      <c r="J66" s="48">
        <f t="shared" si="44"/>
        <v>13319426.390000001</v>
      </c>
      <c r="K66" s="48">
        <f t="shared" si="44"/>
        <v>10580241.890000001</v>
      </c>
      <c r="L66" s="48">
        <f t="shared" si="44"/>
        <v>11022632.609999999</v>
      </c>
      <c r="M66" s="48">
        <f t="shared" si="44"/>
        <v>2903392.91</v>
      </c>
      <c r="N66" s="72" t="s">
        <v>138</v>
      </c>
      <c r="O66" s="7" t="s">
        <v>45</v>
      </c>
      <c r="P66" s="7">
        <v>1570.68</v>
      </c>
      <c r="Q66" s="7">
        <v>1604.28</v>
      </c>
      <c r="R66" s="7">
        <v>1630.43</v>
      </c>
      <c r="S66" s="7">
        <v>1630.43</v>
      </c>
      <c r="T66" s="7">
        <v>1630.43</v>
      </c>
      <c r="U66" s="7">
        <v>1630.43</v>
      </c>
      <c r="V66" s="33"/>
      <c r="W66" s="33"/>
    </row>
    <row r="67" spans="1:23" s="34" customFormat="1" ht="81.75" customHeight="1" x14ac:dyDescent="0.25">
      <c r="A67" s="204"/>
      <c r="B67" s="123"/>
      <c r="C67" s="138"/>
      <c r="D67" s="138"/>
      <c r="E67" s="123"/>
      <c r="F67" s="71" t="s">
        <v>80</v>
      </c>
      <c r="G67" s="48">
        <f>M67+H67+I67+J67+K67+L67</f>
        <v>21059810.020000003</v>
      </c>
      <c r="H67" s="48">
        <v>4353927.0599999996</v>
      </c>
      <c r="I67" s="48">
        <f>3778711.33-10364.69-113380.63</f>
        <v>3654966.0100000002</v>
      </c>
      <c r="J67" s="48">
        <v>3548118.6</v>
      </c>
      <c r="K67" s="48">
        <v>3078507.36</v>
      </c>
      <c r="L67" s="48">
        <v>3520898.08</v>
      </c>
      <c r="M67" s="48">
        <v>2903392.91</v>
      </c>
      <c r="N67" s="89" t="s">
        <v>139</v>
      </c>
      <c r="O67" s="8" t="s">
        <v>48</v>
      </c>
      <c r="P67" s="8">
        <v>0.34</v>
      </c>
      <c r="Q67" s="8">
        <v>0.35</v>
      </c>
      <c r="R67" s="8">
        <v>0.35</v>
      </c>
      <c r="S67" s="8">
        <v>0.35</v>
      </c>
      <c r="T67" s="8">
        <v>0.35</v>
      </c>
      <c r="U67" s="8">
        <v>0.35</v>
      </c>
      <c r="V67" s="33"/>
      <c r="W67" s="33"/>
    </row>
    <row r="68" spans="1:23" s="34" customFormat="1" ht="217.5" customHeight="1" x14ac:dyDescent="0.25">
      <c r="A68" s="204"/>
      <c r="B68" s="123"/>
      <c r="C68" s="138"/>
      <c r="D68" s="138"/>
      <c r="E68" s="123"/>
      <c r="F68" s="71" t="s">
        <v>65</v>
      </c>
      <c r="G68" s="48">
        <f t="shared" ref="G68:G70" si="45">M68+H68+I68+J68+K68+L68</f>
        <v>5548810.4900000002</v>
      </c>
      <c r="H68" s="48">
        <v>1486464.13</v>
      </c>
      <c r="I68" s="48">
        <v>2775711.17</v>
      </c>
      <c r="J68" s="48">
        <v>1286635.19</v>
      </c>
      <c r="K68" s="48"/>
      <c r="L68" s="48">
        <v>0</v>
      </c>
      <c r="M68" s="48">
        <v>0</v>
      </c>
      <c r="N68" s="104" t="s">
        <v>146</v>
      </c>
      <c r="O68" s="87" t="s">
        <v>48</v>
      </c>
      <c r="P68" s="2">
        <v>75.5</v>
      </c>
      <c r="Q68" s="48">
        <v>76.41</v>
      </c>
      <c r="R68" s="48">
        <v>73.38</v>
      </c>
      <c r="S68" s="48">
        <v>0</v>
      </c>
      <c r="T68" s="48">
        <v>0</v>
      </c>
      <c r="U68" s="48">
        <v>0</v>
      </c>
      <c r="V68" s="33"/>
      <c r="W68" s="33"/>
    </row>
    <row r="69" spans="1:23" s="34" customFormat="1" ht="60" customHeight="1" x14ac:dyDescent="0.25">
      <c r="A69" s="204"/>
      <c r="B69" s="123"/>
      <c r="C69" s="138"/>
      <c r="D69" s="138"/>
      <c r="E69" s="123"/>
      <c r="F69" s="71" t="s">
        <v>66</v>
      </c>
      <c r="G69" s="48">
        <f t="shared" si="45"/>
        <v>15532614.679999998</v>
      </c>
      <c r="H69" s="48">
        <v>2416817</v>
      </c>
      <c r="I69" s="48">
        <v>2910594.09</v>
      </c>
      <c r="J69" s="48">
        <v>3401734.53</v>
      </c>
      <c r="K69" s="48">
        <v>3401734.53</v>
      </c>
      <c r="L69" s="48">
        <v>3401734.53</v>
      </c>
      <c r="M69" s="48">
        <v>0</v>
      </c>
      <c r="N69" s="140"/>
      <c r="O69" s="122"/>
      <c r="P69" s="116"/>
      <c r="Q69" s="122"/>
      <c r="R69" s="122"/>
      <c r="S69" s="122"/>
      <c r="T69" s="122"/>
      <c r="U69" s="122"/>
      <c r="V69" s="33"/>
      <c r="W69" s="33"/>
    </row>
    <row r="70" spans="1:23" s="34" customFormat="1" ht="36" customHeight="1" x14ac:dyDescent="0.25">
      <c r="A70" s="205"/>
      <c r="B70" s="124"/>
      <c r="C70" s="139"/>
      <c r="D70" s="139"/>
      <c r="E70" s="124"/>
      <c r="F70" s="71" t="s">
        <v>67</v>
      </c>
      <c r="G70" s="48">
        <f t="shared" si="45"/>
        <v>22187154.77</v>
      </c>
      <c r="H70" s="48">
        <v>4510542.7</v>
      </c>
      <c r="I70" s="48">
        <f>4503599-127186.5+17261.5</f>
        <v>4393674</v>
      </c>
      <c r="J70" s="48">
        <v>5082938.07</v>
      </c>
      <c r="K70" s="48">
        <v>4100000</v>
      </c>
      <c r="L70" s="48">
        <v>4100000</v>
      </c>
      <c r="M70" s="48">
        <v>0</v>
      </c>
      <c r="N70" s="141"/>
      <c r="O70" s="124"/>
      <c r="P70" s="118"/>
      <c r="Q70" s="124"/>
      <c r="R70" s="124"/>
      <c r="S70" s="124"/>
      <c r="T70" s="124"/>
      <c r="U70" s="124"/>
      <c r="V70" s="33"/>
      <c r="W70" s="33"/>
    </row>
    <row r="71" spans="1:23" s="24" customFormat="1" ht="34.5" customHeight="1" x14ac:dyDescent="0.25">
      <c r="A71" s="134" t="s">
        <v>63</v>
      </c>
      <c r="B71" s="122" t="s">
        <v>64</v>
      </c>
      <c r="C71" s="137" t="s">
        <v>86</v>
      </c>
      <c r="D71" s="137" t="s">
        <v>121</v>
      </c>
      <c r="E71" s="122" t="s">
        <v>21</v>
      </c>
      <c r="F71" s="71" t="s">
        <v>8</v>
      </c>
      <c r="G71" s="48">
        <f>I71+J71+K71+L71+M71</f>
        <v>0</v>
      </c>
      <c r="H71" s="48">
        <f>H72+H73+H74+H75</f>
        <v>0</v>
      </c>
      <c r="I71" s="48">
        <f t="shared" ref="I71" si="46">I72+I73+I74+I75</f>
        <v>0</v>
      </c>
      <c r="J71" s="48">
        <f t="shared" ref="J71:L71" si="47">J72+J73+J74+J75</f>
        <v>0</v>
      </c>
      <c r="K71" s="48">
        <f t="shared" si="47"/>
        <v>0</v>
      </c>
      <c r="L71" s="48">
        <f t="shared" si="47"/>
        <v>0</v>
      </c>
      <c r="M71" s="48">
        <f t="shared" ref="M71" si="48">M72+M73+M74+M75</f>
        <v>0</v>
      </c>
      <c r="N71" s="140" t="s">
        <v>117</v>
      </c>
      <c r="O71" s="122" t="s">
        <v>72</v>
      </c>
      <c r="P71" s="197">
        <v>0</v>
      </c>
      <c r="Q71" s="197">
        <v>0</v>
      </c>
      <c r="R71" s="197">
        <v>0</v>
      </c>
      <c r="S71" s="197">
        <v>0</v>
      </c>
      <c r="T71" s="197">
        <v>0</v>
      </c>
      <c r="U71" s="197">
        <v>0</v>
      </c>
      <c r="V71" s="29"/>
      <c r="W71" s="29"/>
    </row>
    <row r="72" spans="1:23" s="24" customFormat="1" ht="105.75" customHeight="1" x14ac:dyDescent="0.25">
      <c r="A72" s="135"/>
      <c r="B72" s="123"/>
      <c r="C72" s="138"/>
      <c r="D72" s="138"/>
      <c r="E72" s="123"/>
      <c r="F72" s="71" t="s">
        <v>80</v>
      </c>
      <c r="G72" s="48">
        <f t="shared" ref="G72:G75" si="49">I72+J72+K72+L72+M72</f>
        <v>0</v>
      </c>
      <c r="H72" s="48">
        <v>0</v>
      </c>
      <c r="I72" s="48">
        <v>0</v>
      </c>
      <c r="J72" s="48">
        <v>0</v>
      </c>
      <c r="K72" s="48">
        <v>0</v>
      </c>
      <c r="L72" s="48">
        <f t="shared" ref="L72:L75" si="50">N72+O72+P72+Q72+R72</f>
        <v>0</v>
      </c>
      <c r="M72" s="48">
        <f t="shared" ref="M72:M75" si="51">O72+P72+Q72+R72+S72</f>
        <v>0</v>
      </c>
      <c r="N72" s="149"/>
      <c r="O72" s="123"/>
      <c r="P72" s="198"/>
      <c r="Q72" s="198"/>
      <c r="R72" s="198"/>
      <c r="S72" s="198"/>
      <c r="T72" s="198"/>
      <c r="U72" s="198"/>
      <c r="V72" s="29"/>
      <c r="W72" s="29"/>
    </row>
    <row r="73" spans="1:23" s="24" customFormat="1" ht="49.5" customHeight="1" x14ac:dyDescent="0.25">
      <c r="A73" s="135"/>
      <c r="B73" s="123"/>
      <c r="C73" s="138"/>
      <c r="D73" s="138"/>
      <c r="E73" s="123"/>
      <c r="F73" s="71" t="s">
        <v>65</v>
      </c>
      <c r="G73" s="48">
        <f t="shared" si="49"/>
        <v>0</v>
      </c>
      <c r="H73" s="48">
        <f t="shared" ref="H73:H75" si="52">J73+K73+L73+M73+N73</f>
        <v>0</v>
      </c>
      <c r="I73" s="48">
        <f t="shared" ref="I73:I75" si="53">K73+L73+M73+N73+O73</f>
        <v>0</v>
      </c>
      <c r="J73" s="48">
        <f t="shared" ref="J73:J75" si="54">L73+M73+N73+O73+P73</f>
        <v>0</v>
      </c>
      <c r="K73" s="48">
        <f t="shared" ref="K73:K75" si="55">M73+N73+O73+P73+Q73</f>
        <v>0</v>
      </c>
      <c r="L73" s="48">
        <f t="shared" si="50"/>
        <v>0</v>
      </c>
      <c r="M73" s="48">
        <f t="shared" si="51"/>
        <v>0</v>
      </c>
      <c r="N73" s="149"/>
      <c r="O73" s="123"/>
      <c r="P73" s="198"/>
      <c r="Q73" s="198"/>
      <c r="R73" s="198"/>
      <c r="S73" s="198"/>
      <c r="T73" s="198"/>
      <c r="U73" s="198"/>
      <c r="V73" s="29"/>
      <c r="W73" s="29"/>
    </row>
    <row r="74" spans="1:23" s="24" customFormat="1" ht="62.25" customHeight="1" x14ac:dyDescent="0.25">
      <c r="A74" s="135"/>
      <c r="B74" s="123"/>
      <c r="C74" s="138"/>
      <c r="D74" s="138"/>
      <c r="E74" s="123"/>
      <c r="F74" s="71" t="s">
        <v>66</v>
      </c>
      <c r="G74" s="48">
        <f t="shared" si="49"/>
        <v>0</v>
      </c>
      <c r="H74" s="48">
        <f t="shared" si="52"/>
        <v>0</v>
      </c>
      <c r="I74" s="48">
        <f t="shared" si="53"/>
        <v>0</v>
      </c>
      <c r="J74" s="48">
        <f t="shared" si="54"/>
        <v>0</v>
      </c>
      <c r="K74" s="48">
        <f t="shared" si="55"/>
        <v>0</v>
      </c>
      <c r="L74" s="48">
        <f t="shared" si="50"/>
        <v>0</v>
      </c>
      <c r="M74" s="48">
        <f t="shared" si="51"/>
        <v>0</v>
      </c>
      <c r="N74" s="149"/>
      <c r="O74" s="123"/>
      <c r="P74" s="198"/>
      <c r="Q74" s="198"/>
      <c r="R74" s="198"/>
      <c r="S74" s="198"/>
      <c r="T74" s="198"/>
      <c r="U74" s="198"/>
      <c r="V74" s="29"/>
      <c r="W74" s="29"/>
    </row>
    <row r="75" spans="1:23" s="24" customFormat="1" ht="41.25" customHeight="1" x14ac:dyDescent="0.25">
      <c r="A75" s="136"/>
      <c r="B75" s="124"/>
      <c r="C75" s="139"/>
      <c r="D75" s="139"/>
      <c r="E75" s="124"/>
      <c r="F75" s="71" t="s">
        <v>67</v>
      </c>
      <c r="G75" s="48">
        <f t="shared" si="49"/>
        <v>0</v>
      </c>
      <c r="H75" s="48">
        <f t="shared" si="52"/>
        <v>0</v>
      </c>
      <c r="I75" s="48">
        <f t="shared" si="53"/>
        <v>0</v>
      </c>
      <c r="J75" s="48">
        <f t="shared" si="54"/>
        <v>0</v>
      </c>
      <c r="K75" s="48">
        <f t="shared" si="55"/>
        <v>0</v>
      </c>
      <c r="L75" s="48">
        <f t="shared" si="50"/>
        <v>0</v>
      </c>
      <c r="M75" s="48">
        <f t="shared" si="51"/>
        <v>0</v>
      </c>
      <c r="N75" s="141"/>
      <c r="O75" s="124"/>
      <c r="P75" s="199"/>
      <c r="Q75" s="199"/>
      <c r="R75" s="199"/>
      <c r="S75" s="199"/>
      <c r="T75" s="199"/>
      <c r="U75" s="199"/>
      <c r="V75" s="29"/>
      <c r="W75" s="29"/>
    </row>
    <row r="76" spans="1:23" s="19" customFormat="1" ht="29.25" customHeight="1" x14ac:dyDescent="0.25">
      <c r="A76" s="209" t="s">
        <v>33</v>
      </c>
      <c r="B76" s="210"/>
      <c r="C76" s="210"/>
      <c r="D76" s="210"/>
      <c r="E76" s="210"/>
      <c r="F76" s="210"/>
      <c r="G76" s="210"/>
      <c r="H76" s="210"/>
      <c r="I76" s="210"/>
      <c r="J76" s="210"/>
      <c r="K76" s="210"/>
      <c r="L76" s="210"/>
      <c r="M76" s="210"/>
      <c r="N76" s="210"/>
      <c r="O76" s="210"/>
      <c r="P76" s="211"/>
      <c r="Q76" s="12"/>
      <c r="R76" s="12"/>
      <c r="S76" s="12"/>
      <c r="T76" s="12"/>
      <c r="U76" s="12"/>
      <c r="V76" s="30"/>
      <c r="W76" s="30"/>
    </row>
    <row r="77" spans="1:23" s="29" customFormat="1" ht="21.75" customHeight="1" x14ac:dyDescent="0.25">
      <c r="A77" s="174">
        <v>4</v>
      </c>
      <c r="B77" s="131" t="s">
        <v>27</v>
      </c>
      <c r="C77" s="177" t="s">
        <v>86</v>
      </c>
      <c r="D77" s="177" t="s">
        <v>121</v>
      </c>
      <c r="E77" s="131" t="s">
        <v>21</v>
      </c>
      <c r="F77" s="13" t="s">
        <v>8</v>
      </c>
      <c r="G77" s="14">
        <f t="shared" ref="G77:G83" si="56">M77+H77+I77+J77+K77+L77</f>
        <v>111753508.80000001</v>
      </c>
      <c r="H77" s="14">
        <f>H88+H82</f>
        <v>21570066.73</v>
      </c>
      <c r="I77" s="14">
        <f t="shared" ref="I77:M77" si="57">I88+I82</f>
        <v>22997876.800000001</v>
      </c>
      <c r="J77" s="14">
        <f t="shared" si="57"/>
        <v>20556069.210000001</v>
      </c>
      <c r="K77" s="14">
        <f t="shared" si="57"/>
        <v>15642088.279999999</v>
      </c>
      <c r="L77" s="14">
        <f t="shared" si="57"/>
        <v>15989149.279999999</v>
      </c>
      <c r="M77" s="14">
        <f t="shared" si="57"/>
        <v>14998258.5</v>
      </c>
      <c r="N77" s="153" t="s">
        <v>14</v>
      </c>
      <c r="O77" s="131" t="s">
        <v>14</v>
      </c>
      <c r="P77" s="131" t="s">
        <v>14</v>
      </c>
      <c r="Q77" s="122" t="s">
        <v>14</v>
      </c>
      <c r="R77" s="122" t="s">
        <v>14</v>
      </c>
      <c r="S77" s="122" t="s">
        <v>14</v>
      </c>
      <c r="T77" s="122" t="s">
        <v>14</v>
      </c>
      <c r="U77" s="122" t="s">
        <v>14</v>
      </c>
    </row>
    <row r="78" spans="1:23" s="29" customFormat="1" ht="120" customHeight="1" x14ac:dyDescent="0.25">
      <c r="A78" s="175"/>
      <c r="B78" s="132"/>
      <c r="C78" s="178"/>
      <c r="D78" s="178"/>
      <c r="E78" s="132"/>
      <c r="F78" s="13" t="s">
        <v>80</v>
      </c>
      <c r="G78" s="14">
        <f t="shared" si="56"/>
        <v>94160555.450000003</v>
      </c>
      <c r="H78" s="14">
        <f t="shared" ref="H78:M78" si="58">H89+H83</f>
        <v>15795091.73</v>
      </c>
      <c r="I78" s="14">
        <f t="shared" si="58"/>
        <v>16148388.5</v>
      </c>
      <c r="J78" s="14">
        <f t="shared" si="58"/>
        <v>16257579.16</v>
      </c>
      <c r="K78" s="14">
        <f t="shared" si="58"/>
        <v>15307088.279999999</v>
      </c>
      <c r="L78" s="14">
        <f t="shared" si="58"/>
        <v>15654149.279999999</v>
      </c>
      <c r="M78" s="14">
        <f t="shared" si="58"/>
        <v>14998258.5</v>
      </c>
      <c r="N78" s="154"/>
      <c r="O78" s="132"/>
      <c r="P78" s="132"/>
      <c r="Q78" s="123"/>
      <c r="R78" s="123"/>
      <c r="S78" s="123"/>
      <c r="T78" s="123"/>
      <c r="U78" s="123"/>
    </row>
    <row r="79" spans="1:23" s="29" customFormat="1" ht="67.5" customHeight="1" x14ac:dyDescent="0.25">
      <c r="A79" s="175"/>
      <c r="B79" s="132"/>
      <c r="C79" s="178"/>
      <c r="D79" s="178"/>
      <c r="E79" s="132"/>
      <c r="F79" s="13" t="s">
        <v>65</v>
      </c>
      <c r="G79" s="47">
        <f t="shared" si="56"/>
        <v>15703327</v>
      </c>
      <c r="H79" s="47">
        <f>H90+H84</f>
        <v>5444485</v>
      </c>
      <c r="I79" s="47">
        <f t="shared" ref="I79:M79" si="59">I90+I84</f>
        <v>6318611</v>
      </c>
      <c r="J79" s="47">
        <f t="shared" si="59"/>
        <v>3940231</v>
      </c>
      <c r="K79" s="47">
        <f t="shared" si="59"/>
        <v>0</v>
      </c>
      <c r="L79" s="47">
        <f t="shared" si="59"/>
        <v>0</v>
      </c>
      <c r="M79" s="47">
        <f t="shared" si="59"/>
        <v>0</v>
      </c>
      <c r="N79" s="154"/>
      <c r="O79" s="132"/>
      <c r="P79" s="132"/>
      <c r="Q79" s="123"/>
      <c r="R79" s="123"/>
      <c r="S79" s="123"/>
      <c r="T79" s="123"/>
      <c r="U79" s="123"/>
    </row>
    <row r="80" spans="1:23" s="29" customFormat="1" ht="65.25" customHeight="1" x14ac:dyDescent="0.25">
      <c r="A80" s="175"/>
      <c r="B80" s="132"/>
      <c r="C80" s="178"/>
      <c r="D80" s="178"/>
      <c r="E80" s="132"/>
      <c r="F80" s="13" t="s">
        <v>66</v>
      </c>
      <c r="G80" s="47">
        <f t="shared" si="56"/>
        <v>0</v>
      </c>
      <c r="H80" s="47">
        <f t="shared" ref="H80:M80" si="60">H91+H86</f>
        <v>0</v>
      </c>
      <c r="I80" s="47">
        <f t="shared" si="60"/>
        <v>0</v>
      </c>
      <c r="J80" s="47">
        <f t="shared" si="60"/>
        <v>0</v>
      </c>
      <c r="K80" s="47">
        <f t="shared" si="60"/>
        <v>0</v>
      </c>
      <c r="L80" s="47">
        <f t="shared" si="60"/>
        <v>0</v>
      </c>
      <c r="M80" s="47">
        <f t="shared" si="60"/>
        <v>0</v>
      </c>
      <c r="N80" s="154"/>
      <c r="O80" s="132"/>
      <c r="P80" s="132"/>
      <c r="Q80" s="123"/>
      <c r="R80" s="123"/>
      <c r="S80" s="123"/>
      <c r="T80" s="123"/>
      <c r="U80" s="123"/>
    </row>
    <row r="81" spans="1:23" s="29" customFormat="1" ht="42.75" customHeight="1" x14ac:dyDescent="0.25">
      <c r="A81" s="176"/>
      <c r="B81" s="133"/>
      <c r="C81" s="179"/>
      <c r="D81" s="179"/>
      <c r="E81" s="133"/>
      <c r="F81" s="13" t="s">
        <v>67</v>
      </c>
      <c r="G81" s="47">
        <f t="shared" si="56"/>
        <v>1889626.35</v>
      </c>
      <c r="H81" s="47">
        <f t="shared" ref="H81:M81" si="61">H92+H87</f>
        <v>330490</v>
      </c>
      <c r="I81" s="47">
        <f t="shared" si="61"/>
        <v>530877.30000000005</v>
      </c>
      <c r="J81" s="47">
        <f t="shared" si="61"/>
        <v>358259.05</v>
      </c>
      <c r="K81" s="47">
        <f t="shared" si="61"/>
        <v>335000</v>
      </c>
      <c r="L81" s="47">
        <f t="shared" si="61"/>
        <v>335000</v>
      </c>
      <c r="M81" s="47">
        <f t="shared" si="61"/>
        <v>0</v>
      </c>
      <c r="N81" s="155"/>
      <c r="O81" s="133"/>
      <c r="P81" s="133"/>
      <c r="Q81" s="124"/>
      <c r="R81" s="124"/>
      <c r="S81" s="124"/>
      <c r="T81" s="124"/>
      <c r="U81" s="124"/>
    </row>
    <row r="82" spans="1:23" s="24" customFormat="1" ht="17.25" customHeight="1" x14ac:dyDescent="0.25">
      <c r="A82" s="134" t="s">
        <v>28</v>
      </c>
      <c r="B82" s="122" t="s">
        <v>163</v>
      </c>
      <c r="C82" s="203">
        <v>2021</v>
      </c>
      <c r="D82" s="203">
        <v>2026</v>
      </c>
      <c r="E82" s="122" t="s">
        <v>21</v>
      </c>
      <c r="F82" s="71" t="s">
        <v>8</v>
      </c>
      <c r="G82" s="48">
        <f t="shared" si="56"/>
        <v>111417508.80000001</v>
      </c>
      <c r="H82" s="48">
        <f>H83+H84+H86+H87</f>
        <v>21486066.73</v>
      </c>
      <c r="I82" s="48">
        <f t="shared" ref="I82" si="62">I83+I84+I86+I87</f>
        <v>22913876.800000001</v>
      </c>
      <c r="J82" s="48">
        <f t="shared" ref="J82:L82" si="63">J83+J84+J86+J87</f>
        <v>20472069.210000001</v>
      </c>
      <c r="K82" s="48">
        <f t="shared" si="63"/>
        <v>15642088.279999999</v>
      </c>
      <c r="L82" s="48">
        <f t="shared" si="63"/>
        <v>15989149.279999999</v>
      </c>
      <c r="M82" s="48">
        <f t="shared" ref="M82" si="64">M83+M84+M86+M87</f>
        <v>14914258.5</v>
      </c>
      <c r="N82" s="140" t="s">
        <v>192</v>
      </c>
      <c r="O82" s="122" t="s">
        <v>48</v>
      </c>
      <c r="P82" s="122">
        <v>6.74</v>
      </c>
      <c r="Q82" s="122">
        <v>6.74</v>
      </c>
      <c r="R82" s="122">
        <v>6.74</v>
      </c>
      <c r="S82" s="122">
        <v>6.74</v>
      </c>
      <c r="T82" s="122">
        <v>6.74</v>
      </c>
      <c r="U82" s="122">
        <v>6.74</v>
      </c>
      <c r="V82" s="29"/>
      <c r="W82" s="29"/>
    </row>
    <row r="83" spans="1:23" s="24" customFormat="1" ht="85.5" customHeight="1" x14ac:dyDescent="0.25">
      <c r="A83" s="135"/>
      <c r="B83" s="123"/>
      <c r="C83" s="204"/>
      <c r="D83" s="204"/>
      <c r="E83" s="123"/>
      <c r="F83" s="71" t="s">
        <v>80</v>
      </c>
      <c r="G83" s="48">
        <f t="shared" si="56"/>
        <v>93824555.450000003</v>
      </c>
      <c r="H83" s="48">
        <v>15711091.73</v>
      </c>
      <c r="I83" s="48">
        <f>16096611.43+47849.33-49366.83-30705.43</f>
        <v>16064388.5</v>
      </c>
      <c r="J83" s="48">
        <v>16173579.16</v>
      </c>
      <c r="K83" s="48">
        <v>15307088.279999999</v>
      </c>
      <c r="L83" s="48">
        <v>15654149.279999999</v>
      </c>
      <c r="M83" s="48">
        <v>14914258.5</v>
      </c>
      <c r="N83" s="141"/>
      <c r="O83" s="124"/>
      <c r="P83" s="124"/>
      <c r="Q83" s="124"/>
      <c r="R83" s="124"/>
      <c r="S83" s="124"/>
      <c r="T83" s="124"/>
      <c r="U83" s="124"/>
      <c r="V83" s="29"/>
      <c r="W83" s="29"/>
    </row>
    <row r="84" spans="1:23" s="24" customFormat="1" ht="232.5" customHeight="1" x14ac:dyDescent="0.25">
      <c r="A84" s="135"/>
      <c r="B84" s="123"/>
      <c r="C84" s="204"/>
      <c r="D84" s="204"/>
      <c r="E84" s="123"/>
      <c r="F84" s="122" t="s">
        <v>65</v>
      </c>
      <c r="G84" s="220">
        <f>M84+H84+I84</f>
        <v>11763096</v>
      </c>
      <c r="H84" s="220">
        <v>5444485</v>
      </c>
      <c r="I84" s="220">
        <v>6318611</v>
      </c>
      <c r="J84" s="220">
        <v>3940231</v>
      </c>
      <c r="K84" s="220">
        <v>0</v>
      </c>
      <c r="L84" s="220">
        <v>0</v>
      </c>
      <c r="M84" s="220">
        <v>0</v>
      </c>
      <c r="N84" s="103" t="s">
        <v>147</v>
      </c>
      <c r="O84" s="87" t="s">
        <v>48</v>
      </c>
      <c r="P84" s="2">
        <v>95</v>
      </c>
      <c r="Q84" s="54">
        <v>95.53</v>
      </c>
      <c r="R84" s="54">
        <v>100</v>
      </c>
      <c r="S84" s="54">
        <v>0</v>
      </c>
      <c r="T84" s="54">
        <v>0</v>
      </c>
      <c r="U84" s="54">
        <v>0</v>
      </c>
      <c r="V84" s="29"/>
      <c r="W84" s="29"/>
    </row>
    <row r="85" spans="1:23" s="24" customFormat="1" ht="72" customHeight="1" x14ac:dyDescent="0.25">
      <c r="A85" s="135"/>
      <c r="B85" s="123"/>
      <c r="C85" s="204"/>
      <c r="D85" s="204"/>
      <c r="E85" s="123"/>
      <c r="F85" s="124"/>
      <c r="G85" s="221"/>
      <c r="H85" s="221"/>
      <c r="I85" s="221"/>
      <c r="J85" s="221"/>
      <c r="K85" s="221"/>
      <c r="L85" s="221"/>
      <c r="M85" s="221"/>
      <c r="N85" s="64" t="s">
        <v>148</v>
      </c>
      <c r="O85" s="71" t="s">
        <v>48</v>
      </c>
      <c r="P85" s="7">
        <v>100</v>
      </c>
      <c r="Q85" s="55">
        <v>100</v>
      </c>
      <c r="R85" s="55">
        <v>0</v>
      </c>
      <c r="S85" s="55">
        <v>0</v>
      </c>
      <c r="T85" s="55">
        <v>0</v>
      </c>
      <c r="U85" s="55">
        <v>0</v>
      </c>
      <c r="V85" s="29"/>
      <c r="W85" s="29"/>
    </row>
    <row r="86" spans="1:23" s="24" customFormat="1" ht="58.5" customHeight="1" x14ac:dyDescent="0.25">
      <c r="A86" s="135"/>
      <c r="B86" s="123"/>
      <c r="C86" s="204"/>
      <c r="D86" s="204"/>
      <c r="E86" s="123"/>
      <c r="F86" s="71" t="s">
        <v>66</v>
      </c>
      <c r="G86" s="48">
        <f t="shared" ref="G86:G92" si="65">M86+H86+I86</f>
        <v>0</v>
      </c>
      <c r="H86" s="48">
        <v>0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104"/>
      <c r="O86" s="2"/>
      <c r="P86" s="2"/>
      <c r="Q86" s="50"/>
      <c r="R86" s="50"/>
      <c r="S86" s="50"/>
      <c r="T86" s="50"/>
      <c r="U86" s="50"/>
      <c r="V86" s="29"/>
      <c r="W86" s="29"/>
    </row>
    <row r="87" spans="1:23" s="24" customFormat="1" ht="34.5" customHeight="1" x14ac:dyDescent="0.25">
      <c r="A87" s="136"/>
      <c r="B87" s="124"/>
      <c r="C87" s="205"/>
      <c r="D87" s="205"/>
      <c r="E87" s="124"/>
      <c r="F87" s="71" t="s">
        <v>67</v>
      </c>
      <c r="G87" s="48">
        <f t="shared" si="65"/>
        <v>861367.3</v>
      </c>
      <c r="H87" s="48">
        <v>330490</v>
      </c>
      <c r="I87" s="48">
        <f>569764.99-38887.69</f>
        <v>530877.30000000005</v>
      </c>
      <c r="J87" s="48">
        <v>358259.05</v>
      </c>
      <c r="K87" s="48">
        <v>335000</v>
      </c>
      <c r="L87" s="48">
        <v>335000</v>
      </c>
      <c r="M87" s="48">
        <v>0</v>
      </c>
      <c r="N87" s="105"/>
      <c r="O87" s="8"/>
      <c r="P87" s="8"/>
      <c r="Q87" s="8"/>
      <c r="R87" s="8"/>
      <c r="S87" s="8"/>
      <c r="T87" s="8"/>
      <c r="U87" s="8"/>
      <c r="V87" s="29"/>
      <c r="W87" s="29"/>
    </row>
    <row r="88" spans="1:23" s="24" customFormat="1" ht="16.149999999999999" customHeight="1" x14ac:dyDescent="0.25">
      <c r="A88" s="134" t="s">
        <v>161</v>
      </c>
      <c r="B88" s="122" t="s">
        <v>128</v>
      </c>
      <c r="C88" s="137" t="s">
        <v>86</v>
      </c>
      <c r="D88" s="137" t="s">
        <v>121</v>
      </c>
      <c r="E88" s="122" t="s">
        <v>21</v>
      </c>
      <c r="F88" s="71" t="s">
        <v>8</v>
      </c>
      <c r="G88" s="48">
        <f>M88+H88+I88+J88+K88+L88</f>
        <v>336000</v>
      </c>
      <c r="H88" s="48">
        <f>H89+H90++H91+H92</f>
        <v>84000</v>
      </c>
      <c r="I88" s="48">
        <f t="shared" ref="I88" si="66">I89+I90++I91+I92</f>
        <v>84000</v>
      </c>
      <c r="J88" s="48">
        <f t="shared" ref="J88:L88" si="67">J89+J90++J91+J92</f>
        <v>84000</v>
      </c>
      <c r="K88" s="48">
        <f t="shared" si="67"/>
        <v>0</v>
      </c>
      <c r="L88" s="48">
        <f t="shared" si="67"/>
        <v>0</v>
      </c>
      <c r="M88" s="48">
        <f t="shared" ref="M88" si="68">M89+M90++M91+M92</f>
        <v>84000</v>
      </c>
      <c r="N88" s="140" t="s">
        <v>118</v>
      </c>
      <c r="O88" s="122" t="s">
        <v>48</v>
      </c>
      <c r="P88" s="122">
        <v>5.33</v>
      </c>
      <c r="Q88" s="184">
        <v>5.33</v>
      </c>
      <c r="R88" s="184">
        <v>5.33</v>
      </c>
      <c r="S88" s="184">
        <v>0</v>
      </c>
      <c r="T88" s="184">
        <v>0</v>
      </c>
      <c r="U88" s="122">
        <v>5.33</v>
      </c>
      <c r="V88" s="29"/>
      <c r="W88" s="29"/>
    </row>
    <row r="89" spans="1:23" s="24" customFormat="1" ht="83.25" customHeight="1" x14ac:dyDescent="0.25">
      <c r="A89" s="135"/>
      <c r="B89" s="123"/>
      <c r="C89" s="138"/>
      <c r="D89" s="138"/>
      <c r="E89" s="123"/>
      <c r="F89" s="71" t="s">
        <v>80</v>
      </c>
      <c r="G89" s="48">
        <f>M89+H89+I89+J89+K89+L89</f>
        <v>336000</v>
      </c>
      <c r="H89" s="48">
        <v>84000</v>
      </c>
      <c r="I89" s="48">
        <v>84000</v>
      </c>
      <c r="J89" s="48">
        <v>84000</v>
      </c>
      <c r="K89" s="48">
        <v>0</v>
      </c>
      <c r="L89" s="48">
        <v>0</v>
      </c>
      <c r="M89" s="48">
        <v>84000</v>
      </c>
      <c r="N89" s="149"/>
      <c r="O89" s="123"/>
      <c r="P89" s="123"/>
      <c r="Q89" s="185"/>
      <c r="R89" s="185"/>
      <c r="S89" s="185"/>
      <c r="T89" s="185"/>
      <c r="U89" s="123"/>
      <c r="V89" s="29"/>
      <c r="W89" s="29"/>
    </row>
    <row r="90" spans="1:23" s="24" customFormat="1" ht="50.25" customHeight="1" x14ac:dyDescent="0.25">
      <c r="A90" s="135"/>
      <c r="B90" s="123"/>
      <c r="C90" s="138"/>
      <c r="D90" s="138"/>
      <c r="E90" s="123"/>
      <c r="F90" s="71" t="s">
        <v>65</v>
      </c>
      <c r="G90" s="48">
        <f>M90+H90+I90</f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149"/>
      <c r="O90" s="123"/>
      <c r="P90" s="123"/>
      <c r="Q90" s="185"/>
      <c r="R90" s="185"/>
      <c r="S90" s="185"/>
      <c r="T90" s="185"/>
      <c r="U90" s="123"/>
      <c r="V90" s="29"/>
      <c r="W90" s="29"/>
    </row>
    <row r="91" spans="1:23" s="24" customFormat="1" ht="54" customHeight="1" x14ac:dyDescent="0.25">
      <c r="A91" s="135"/>
      <c r="B91" s="123"/>
      <c r="C91" s="138"/>
      <c r="D91" s="138"/>
      <c r="E91" s="123"/>
      <c r="F91" s="71" t="s">
        <v>66</v>
      </c>
      <c r="G91" s="48">
        <f t="shared" si="65"/>
        <v>0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149"/>
      <c r="O91" s="123"/>
      <c r="P91" s="123"/>
      <c r="Q91" s="185"/>
      <c r="R91" s="185"/>
      <c r="S91" s="185"/>
      <c r="T91" s="185"/>
      <c r="U91" s="123"/>
      <c r="V91" s="29"/>
      <c r="W91" s="29"/>
    </row>
    <row r="92" spans="1:23" s="24" customFormat="1" ht="31.5" x14ac:dyDescent="0.25">
      <c r="A92" s="136"/>
      <c r="B92" s="124"/>
      <c r="C92" s="139"/>
      <c r="D92" s="139"/>
      <c r="E92" s="124"/>
      <c r="F92" s="71" t="s">
        <v>67</v>
      </c>
      <c r="G92" s="48">
        <f t="shared" si="65"/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141"/>
      <c r="O92" s="124"/>
      <c r="P92" s="124"/>
      <c r="Q92" s="186"/>
      <c r="R92" s="186"/>
      <c r="S92" s="186"/>
      <c r="T92" s="186"/>
      <c r="U92" s="124"/>
      <c r="V92" s="29"/>
      <c r="W92" s="29"/>
    </row>
    <row r="93" spans="1:23" s="29" customFormat="1" x14ac:dyDescent="0.25">
      <c r="A93" s="165" t="s">
        <v>11</v>
      </c>
      <c r="B93" s="166"/>
      <c r="C93" s="166"/>
      <c r="D93" s="166"/>
      <c r="E93" s="167"/>
      <c r="F93" s="13" t="s">
        <v>8</v>
      </c>
      <c r="G93" s="47">
        <f>M93+H93+I93+J93+K93+L93</f>
        <v>563011705.37</v>
      </c>
      <c r="H93" s="47">
        <f t="shared" ref="H93:M97" si="69">H18+H45+H56+H77</f>
        <v>106404311.24000001</v>
      </c>
      <c r="I93" s="47">
        <f t="shared" si="69"/>
        <v>118831559.95</v>
      </c>
      <c r="J93" s="47">
        <f t="shared" si="69"/>
        <v>110352652.55000001</v>
      </c>
      <c r="K93" s="47">
        <f t="shared" si="69"/>
        <v>82950673.870000005</v>
      </c>
      <c r="L93" s="47">
        <f t="shared" si="69"/>
        <v>87943424.079999998</v>
      </c>
      <c r="M93" s="47">
        <f t="shared" si="69"/>
        <v>56529083.68</v>
      </c>
      <c r="N93" s="206" t="s">
        <v>102</v>
      </c>
      <c r="O93" s="193" t="s">
        <v>102</v>
      </c>
      <c r="P93" s="193" t="s">
        <v>102</v>
      </c>
      <c r="Q93" s="116" t="s">
        <v>102</v>
      </c>
      <c r="R93" s="116" t="s">
        <v>102</v>
      </c>
      <c r="S93" s="116" t="s">
        <v>102</v>
      </c>
      <c r="T93" s="116" t="s">
        <v>102</v>
      </c>
      <c r="U93" s="116" t="s">
        <v>102</v>
      </c>
    </row>
    <row r="94" spans="1:23" s="29" customFormat="1" ht="119.25" customHeight="1" x14ac:dyDescent="0.25">
      <c r="A94" s="168"/>
      <c r="B94" s="169"/>
      <c r="C94" s="169"/>
      <c r="D94" s="169"/>
      <c r="E94" s="170"/>
      <c r="F94" s="13" t="s">
        <v>80</v>
      </c>
      <c r="G94" s="47">
        <f>M94+H94+I94+J94+K94+L94</f>
        <v>393199549.18000001</v>
      </c>
      <c r="H94" s="47">
        <f>H19+H46+H57+H78</f>
        <v>70719052.810000002</v>
      </c>
      <c r="I94" s="47">
        <f t="shared" si="69"/>
        <v>66683044.270000003</v>
      </c>
      <c r="J94" s="47">
        <f t="shared" si="69"/>
        <v>72134859.349999994</v>
      </c>
      <c r="K94" s="47">
        <f t="shared" si="69"/>
        <v>61070379.43</v>
      </c>
      <c r="L94" s="47">
        <f t="shared" si="69"/>
        <v>66063129.640000001</v>
      </c>
      <c r="M94" s="47">
        <f t="shared" si="69"/>
        <v>56529083.68</v>
      </c>
      <c r="N94" s="207"/>
      <c r="O94" s="194"/>
      <c r="P94" s="194"/>
      <c r="Q94" s="117"/>
      <c r="R94" s="117"/>
      <c r="S94" s="117"/>
      <c r="T94" s="117"/>
      <c r="U94" s="117"/>
    </row>
    <row r="95" spans="1:23" s="29" customFormat="1" ht="61.5" customHeight="1" x14ac:dyDescent="0.25">
      <c r="A95" s="168"/>
      <c r="B95" s="169"/>
      <c r="C95" s="169"/>
      <c r="D95" s="169"/>
      <c r="E95" s="170"/>
      <c r="F95" s="13" t="s">
        <v>65</v>
      </c>
      <c r="G95" s="47">
        <f>M95+H95+I95+J95+K95+L95</f>
        <v>61849429.439999998</v>
      </c>
      <c r="H95" s="47">
        <f t="shared" si="69"/>
        <v>17915797.100000001</v>
      </c>
      <c r="I95" s="47">
        <f t="shared" si="69"/>
        <v>28622117.34</v>
      </c>
      <c r="J95" s="47">
        <f t="shared" si="69"/>
        <v>15311515</v>
      </c>
      <c r="K95" s="47">
        <f t="shared" si="69"/>
        <v>0</v>
      </c>
      <c r="L95" s="47">
        <f t="shared" si="69"/>
        <v>0</v>
      </c>
      <c r="M95" s="47">
        <f t="shared" si="69"/>
        <v>0</v>
      </c>
      <c r="N95" s="207"/>
      <c r="O95" s="194"/>
      <c r="P95" s="194"/>
      <c r="Q95" s="117"/>
      <c r="R95" s="117"/>
      <c r="S95" s="117"/>
      <c r="T95" s="117"/>
      <c r="U95" s="117"/>
    </row>
    <row r="96" spans="1:23" s="29" customFormat="1" ht="66.75" customHeight="1" x14ac:dyDescent="0.25">
      <c r="A96" s="168"/>
      <c r="B96" s="169"/>
      <c r="C96" s="169"/>
      <c r="D96" s="169"/>
      <c r="E96" s="170"/>
      <c r="F96" s="13" t="s">
        <v>66</v>
      </c>
      <c r="G96" s="47">
        <f>M96+H96+I96+J96+K96+L96</f>
        <v>69372742.799999997</v>
      </c>
      <c r="H96" s="47">
        <f t="shared" si="69"/>
        <v>10037148</v>
      </c>
      <c r="I96" s="47">
        <f t="shared" si="69"/>
        <v>14784711.48</v>
      </c>
      <c r="J96" s="47">
        <f t="shared" si="69"/>
        <v>14850294.440000001</v>
      </c>
      <c r="K96" s="47">
        <f t="shared" si="69"/>
        <v>14850294.440000001</v>
      </c>
      <c r="L96" s="47">
        <f t="shared" si="69"/>
        <v>14850294.440000001</v>
      </c>
      <c r="M96" s="47">
        <f t="shared" si="69"/>
        <v>0</v>
      </c>
      <c r="N96" s="207"/>
      <c r="O96" s="194"/>
      <c r="P96" s="194"/>
      <c r="Q96" s="117"/>
      <c r="R96" s="117"/>
      <c r="S96" s="117"/>
      <c r="T96" s="117"/>
      <c r="U96" s="117"/>
    </row>
    <row r="97" spans="1:23" s="35" customFormat="1" ht="32.25" thickBot="1" x14ac:dyDescent="0.3">
      <c r="A97" s="171"/>
      <c r="B97" s="172"/>
      <c r="C97" s="172"/>
      <c r="D97" s="172"/>
      <c r="E97" s="173"/>
      <c r="F97" s="13" t="s">
        <v>67</v>
      </c>
      <c r="G97" s="47">
        <f>M97+H97+I97+J97+K97+L97</f>
        <v>38589983.950000003</v>
      </c>
      <c r="H97" s="47">
        <f t="shared" si="69"/>
        <v>7732313.3300000001</v>
      </c>
      <c r="I97" s="47">
        <f t="shared" si="69"/>
        <v>8741686.8600000013</v>
      </c>
      <c r="J97" s="47">
        <f t="shared" si="69"/>
        <v>8055983.7600000007</v>
      </c>
      <c r="K97" s="47">
        <f t="shared" si="69"/>
        <v>7030000</v>
      </c>
      <c r="L97" s="47">
        <f t="shared" si="69"/>
        <v>7030000</v>
      </c>
      <c r="M97" s="47">
        <f t="shared" si="69"/>
        <v>0</v>
      </c>
      <c r="N97" s="208"/>
      <c r="O97" s="195"/>
      <c r="P97" s="195"/>
      <c r="Q97" s="118"/>
      <c r="R97" s="118"/>
      <c r="S97" s="118"/>
      <c r="T97" s="118"/>
      <c r="U97" s="118"/>
    </row>
    <row r="98" spans="1:23" ht="21.75" customHeight="1" x14ac:dyDescent="0.25">
      <c r="A98" s="200" t="s">
        <v>29</v>
      </c>
      <c r="B98" s="201"/>
      <c r="C98" s="201"/>
      <c r="D98" s="201"/>
      <c r="E98" s="201"/>
      <c r="F98" s="201"/>
      <c r="G98" s="201"/>
      <c r="H98" s="201"/>
      <c r="I98" s="201"/>
      <c r="J98" s="201"/>
      <c r="K98" s="201"/>
      <c r="L98" s="201"/>
      <c r="M98" s="201"/>
      <c r="N98" s="201"/>
      <c r="O98" s="201"/>
      <c r="P98" s="202"/>
      <c r="Q98" s="10"/>
      <c r="R98" s="10"/>
      <c r="S98" s="10"/>
      <c r="T98" s="10"/>
      <c r="U98" s="10"/>
    </row>
    <row r="99" spans="1:23" ht="18.75" customHeight="1" x14ac:dyDescent="0.25">
      <c r="A99" s="200" t="s">
        <v>89</v>
      </c>
      <c r="B99" s="201"/>
      <c r="C99" s="201"/>
      <c r="D99" s="201"/>
      <c r="E99" s="201"/>
      <c r="F99" s="201"/>
      <c r="G99" s="201"/>
      <c r="H99" s="201"/>
      <c r="I99" s="201"/>
      <c r="J99" s="201"/>
      <c r="K99" s="201"/>
      <c r="L99" s="201"/>
      <c r="M99" s="201"/>
      <c r="N99" s="201"/>
      <c r="O99" s="201"/>
      <c r="P99" s="202"/>
      <c r="Q99" s="10"/>
      <c r="R99" s="10"/>
      <c r="S99" s="10"/>
      <c r="T99" s="10"/>
      <c r="U99" s="10"/>
    </row>
    <row r="100" spans="1:23" ht="21" customHeight="1" x14ac:dyDescent="0.25">
      <c r="A100" s="200" t="s">
        <v>30</v>
      </c>
      <c r="B100" s="201"/>
      <c r="C100" s="201"/>
      <c r="D100" s="201"/>
      <c r="E100" s="201"/>
      <c r="F100" s="201"/>
      <c r="G100" s="201"/>
      <c r="H100" s="201"/>
      <c r="I100" s="201"/>
      <c r="J100" s="201"/>
      <c r="K100" s="201"/>
      <c r="L100" s="201"/>
      <c r="M100" s="201"/>
      <c r="N100" s="201"/>
      <c r="O100" s="201"/>
      <c r="P100" s="202"/>
      <c r="Q100" s="10"/>
      <c r="R100" s="10"/>
      <c r="S100" s="10"/>
      <c r="T100" s="10"/>
      <c r="U100" s="10"/>
    </row>
    <row r="101" spans="1:23" ht="21.75" customHeight="1" x14ac:dyDescent="0.25">
      <c r="A101" s="200" t="s">
        <v>62</v>
      </c>
      <c r="B101" s="201"/>
      <c r="C101" s="201"/>
      <c r="D101" s="201"/>
      <c r="E101" s="201"/>
      <c r="F101" s="201"/>
      <c r="G101" s="201"/>
      <c r="H101" s="201"/>
      <c r="I101" s="201"/>
      <c r="J101" s="201"/>
      <c r="K101" s="201"/>
      <c r="L101" s="201"/>
      <c r="M101" s="201"/>
      <c r="N101" s="201"/>
      <c r="O101" s="201"/>
      <c r="P101" s="202"/>
      <c r="Q101" s="10"/>
      <c r="R101" s="10"/>
      <c r="S101" s="10"/>
      <c r="T101" s="10"/>
      <c r="U101" s="10"/>
    </row>
    <row r="102" spans="1:23" ht="16.149999999999999" customHeight="1" x14ac:dyDescent="0.25">
      <c r="A102" s="174" t="s">
        <v>9</v>
      </c>
      <c r="B102" s="131" t="s">
        <v>112</v>
      </c>
      <c r="C102" s="177" t="s">
        <v>86</v>
      </c>
      <c r="D102" s="177" t="s">
        <v>121</v>
      </c>
      <c r="E102" s="131" t="s">
        <v>21</v>
      </c>
      <c r="F102" s="13" t="s">
        <v>8</v>
      </c>
      <c r="G102" s="14">
        <f>H102+I102+M102+J102+K102+L102</f>
        <v>12821344.459999999</v>
      </c>
      <c r="H102" s="14">
        <f>H103+H104+H105+H106</f>
        <v>4224671.83</v>
      </c>
      <c r="I102" s="47">
        <f>I103+I104+I105+I106</f>
        <v>3192947.79</v>
      </c>
      <c r="J102" s="47">
        <f>J103+J104+J105+J106</f>
        <v>4909863.209999999</v>
      </c>
      <c r="K102" s="14">
        <f t="shared" ref="K102:L102" si="70">K103+K104+K105+K106</f>
        <v>2081.63</v>
      </c>
      <c r="L102" s="14">
        <f t="shared" si="70"/>
        <v>162603.82</v>
      </c>
      <c r="M102" s="14">
        <f t="shared" ref="M102" si="71">M103+M104+M105+M106</f>
        <v>329176.18</v>
      </c>
      <c r="N102" s="140" t="s">
        <v>14</v>
      </c>
      <c r="O102" s="122" t="s">
        <v>14</v>
      </c>
      <c r="P102" s="122" t="s">
        <v>14</v>
      </c>
      <c r="Q102" s="122" t="s">
        <v>14</v>
      </c>
      <c r="R102" s="122" t="s">
        <v>14</v>
      </c>
      <c r="S102" s="122" t="s">
        <v>14</v>
      </c>
      <c r="T102" s="122" t="s">
        <v>14</v>
      </c>
      <c r="U102" s="122" t="s">
        <v>14</v>
      </c>
    </row>
    <row r="103" spans="1:23" ht="93" customHeight="1" x14ac:dyDescent="0.25">
      <c r="A103" s="175"/>
      <c r="B103" s="132"/>
      <c r="C103" s="178"/>
      <c r="D103" s="178"/>
      <c r="E103" s="132"/>
      <c r="F103" s="13" t="s">
        <v>80</v>
      </c>
      <c r="G103" s="47">
        <f>H103+I103+M103+J103+K103+L103</f>
        <v>8328180.46</v>
      </c>
      <c r="H103" s="47">
        <f>H108+H113+H118+H123+H231+H128+H139+H149+H133+H144+H154+H159</f>
        <v>2224671.83</v>
      </c>
      <c r="I103" s="47">
        <f>I108+I113+I118+I123+I231+I128+I139+I149+I133+I144+I154+I159</f>
        <v>2159613.79</v>
      </c>
      <c r="J103" s="47">
        <f t="shared" ref="J103:M103" si="72">J108+J113+J118+J123+J231+J128+J139+J149+J133+J144+J154+J159</f>
        <v>3450033.2099999995</v>
      </c>
      <c r="K103" s="47">
        <f t="shared" si="72"/>
        <v>2081.63</v>
      </c>
      <c r="L103" s="47">
        <f t="shared" si="72"/>
        <v>162603.82</v>
      </c>
      <c r="M103" s="47">
        <f t="shared" si="72"/>
        <v>329176.18</v>
      </c>
      <c r="N103" s="149"/>
      <c r="O103" s="123"/>
      <c r="P103" s="123"/>
      <c r="Q103" s="123"/>
      <c r="R103" s="123"/>
      <c r="S103" s="123"/>
      <c r="T103" s="123"/>
      <c r="U103" s="123"/>
    </row>
    <row r="104" spans="1:23" ht="52.5" customHeight="1" x14ac:dyDescent="0.25">
      <c r="A104" s="175"/>
      <c r="B104" s="132"/>
      <c r="C104" s="178"/>
      <c r="D104" s="178"/>
      <c r="E104" s="132"/>
      <c r="F104" s="13" t="s">
        <v>65</v>
      </c>
      <c r="G104" s="47">
        <f>H104+I104+M104+J104+K104+L104</f>
        <v>4493164</v>
      </c>
      <c r="H104" s="47">
        <f t="shared" ref="H104:M105" si="73">H109+H114+H119+H124+H232+H129+H140+H150+H134+H145+H155+H160</f>
        <v>2000000</v>
      </c>
      <c r="I104" s="47">
        <f t="shared" si="73"/>
        <v>1033334</v>
      </c>
      <c r="J104" s="47">
        <f t="shared" si="73"/>
        <v>1459830</v>
      </c>
      <c r="K104" s="47">
        <f t="shared" si="73"/>
        <v>0</v>
      </c>
      <c r="L104" s="47">
        <f t="shared" si="73"/>
        <v>0</v>
      </c>
      <c r="M104" s="47">
        <f t="shared" si="73"/>
        <v>0</v>
      </c>
      <c r="N104" s="149"/>
      <c r="O104" s="123"/>
      <c r="P104" s="123"/>
      <c r="Q104" s="123"/>
      <c r="R104" s="123"/>
      <c r="S104" s="123"/>
      <c r="T104" s="123"/>
      <c r="U104" s="123"/>
    </row>
    <row r="105" spans="1:23" ht="69" customHeight="1" x14ac:dyDescent="0.25">
      <c r="A105" s="175"/>
      <c r="B105" s="132"/>
      <c r="C105" s="178"/>
      <c r="D105" s="178"/>
      <c r="E105" s="132"/>
      <c r="F105" s="13" t="s">
        <v>66</v>
      </c>
      <c r="G105" s="47">
        <f>H105+I105+M105+J105+K105+L105</f>
        <v>0</v>
      </c>
      <c r="H105" s="47">
        <f t="shared" si="73"/>
        <v>0</v>
      </c>
      <c r="I105" s="47">
        <f t="shared" si="73"/>
        <v>0</v>
      </c>
      <c r="J105" s="47">
        <f t="shared" si="73"/>
        <v>0</v>
      </c>
      <c r="K105" s="47">
        <f t="shared" si="73"/>
        <v>0</v>
      </c>
      <c r="L105" s="47">
        <f t="shared" si="73"/>
        <v>0</v>
      </c>
      <c r="M105" s="47">
        <f t="shared" si="73"/>
        <v>0</v>
      </c>
      <c r="N105" s="149"/>
      <c r="O105" s="123"/>
      <c r="P105" s="123"/>
      <c r="Q105" s="123"/>
      <c r="R105" s="123"/>
      <c r="S105" s="123"/>
      <c r="T105" s="123"/>
      <c r="U105" s="123"/>
    </row>
    <row r="106" spans="1:23" ht="36" customHeight="1" x14ac:dyDescent="0.25">
      <c r="A106" s="176"/>
      <c r="B106" s="133"/>
      <c r="C106" s="179"/>
      <c r="D106" s="179"/>
      <c r="E106" s="133"/>
      <c r="F106" s="13" t="s">
        <v>67</v>
      </c>
      <c r="G106" s="47">
        <f>H106+I106+M106+J106+K106+L106</f>
        <v>0</v>
      </c>
      <c r="H106" s="47">
        <f t="shared" ref="H106:M106" si="74">H111+H116+H121+H126+H234+H131+H142+H152+H136+H147+H157</f>
        <v>0</v>
      </c>
      <c r="I106" s="47">
        <f t="shared" si="74"/>
        <v>0</v>
      </c>
      <c r="J106" s="47">
        <f t="shared" si="74"/>
        <v>0</v>
      </c>
      <c r="K106" s="47">
        <f t="shared" si="74"/>
        <v>0</v>
      </c>
      <c r="L106" s="47">
        <f t="shared" si="74"/>
        <v>0</v>
      </c>
      <c r="M106" s="47">
        <f t="shared" si="74"/>
        <v>0</v>
      </c>
      <c r="N106" s="141"/>
      <c r="O106" s="124"/>
      <c r="P106" s="124"/>
      <c r="Q106" s="124"/>
      <c r="R106" s="124"/>
      <c r="S106" s="124"/>
      <c r="T106" s="124"/>
      <c r="U106" s="124"/>
    </row>
    <row r="107" spans="1:23" s="22" customFormat="1" ht="15.75" customHeight="1" x14ac:dyDescent="0.25">
      <c r="A107" s="134" t="s">
        <v>34</v>
      </c>
      <c r="B107" s="122" t="s">
        <v>75</v>
      </c>
      <c r="C107" s="137" t="s">
        <v>86</v>
      </c>
      <c r="D107" s="137" t="s">
        <v>121</v>
      </c>
      <c r="E107" s="122" t="s">
        <v>21</v>
      </c>
      <c r="F107" s="71" t="s">
        <v>8</v>
      </c>
      <c r="G107" s="48">
        <f>G108+G109+G110+G111</f>
        <v>6527393.6999999993</v>
      </c>
      <c r="H107" s="48">
        <f t="shared" ref="H107:K107" si="75">H108+H109+H110+H111</f>
        <v>1617015.68</v>
      </c>
      <c r="I107" s="48">
        <f t="shared" si="75"/>
        <v>2002280.7</v>
      </c>
      <c r="J107" s="48">
        <f t="shared" si="75"/>
        <v>2908097.32</v>
      </c>
      <c r="K107" s="48">
        <f t="shared" si="75"/>
        <v>0</v>
      </c>
      <c r="L107" s="48">
        <f t="shared" ref="L107" si="76">L108+L109+L110+L111</f>
        <v>0</v>
      </c>
      <c r="M107" s="48">
        <f t="shared" ref="M107" si="77">M108+M109+M110+M111</f>
        <v>0</v>
      </c>
      <c r="N107" s="140" t="s">
        <v>115</v>
      </c>
      <c r="O107" s="116" t="s">
        <v>48</v>
      </c>
      <c r="P107" s="122">
        <v>100</v>
      </c>
      <c r="Q107" s="146">
        <v>100</v>
      </c>
      <c r="R107" s="125">
        <v>100</v>
      </c>
      <c r="S107" s="125">
        <v>0</v>
      </c>
      <c r="T107" s="125">
        <v>0</v>
      </c>
      <c r="U107" s="125">
        <v>0</v>
      </c>
      <c r="V107" s="36"/>
      <c r="W107" s="36"/>
    </row>
    <row r="108" spans="1:23" s="22" customFormat="1" ht="84.75" customHeight="1" x14ac:dyDescent="0.25">
      <c r="A108" s="135"/>
      <c r="B108" s="123"/>
      <c r="C108" s="138"/>
      <c r="D108" s="138"/>
      <c r="E108" s="123"/>
      <c r="F108" s="71" t="s">
        <v>80</v>
      </c>
      <c r="G108" s="48">
        <f>M108+H108+I108+J108+K108+L108</f>
        <v>6527393.6999999993</v>
      </c>
      <c r="H108" s="49">
        <v>1617015.68</v>
      </c>
      <c r="I108" s="49">
        <f>593872+1484585.49-76176.79</f>
        <v>2002280.7</v>
      </c>
      <c r="J108" s="49">
        <v>2908097.32</v>
      </c>
      <c r="K108" s="49">
        <v>0</v>
      </c>
      <c r="L108" s="49">
        <v>0</v>
      </c>
      <c r="M108" s="49">
        <v>0</v>
      </c>
      <c r="N108" s="149"/>
      <c r="O108" s="117"/>
      <c r="P108" s="123"/>
      <c r="Q108" s="147"/>
      <c r="R108" s="127"/>
      <c r="S108" s="127"/>
      <c r="T108" s="127"/>
      <c r="U108" s="127"/>
      <c r="V108" s="36"/>
      <c r="W108" s="36"/>
    </row>
    <row r="109" spans="1:23" s="22" customFormat="1" ht="54.75" customHeight="1" x14ac:dyDescent="0.25">
      <c r="A109" s="135"/>
      <c r="B109" s="123"/>
      <c r="C109" s="138"/>
      <c r="D109" s="138"/>
      <c r="E109" s="123"/>
      <c r="F109" s="71" t="s">
        <v>65</v>
      </c>
      <c r="G109" s="48">
        <f t="shared" ref="G109:G111" si="78">M109+H109+I109+J109+K109+L109</f>
        <v>0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149"/>
      <c r="O109" s="117"/>
      <c r="P109" s="123"/>
      <c r="Q109" s="147"/>
      <c r="R109" s="127"/>
      <c r="S109" s="127"/>
      <c r="T109" s="127"/>
      <c r="U109" s="127"/>
      <c r="V109" s="36"/>
      <c r="W109" s="36"/>
    </row>
    <row r="110" spans="1:23" s="22" customFormat="1" ht="47.25" x14ac:dyDescent="0.25">
      <c r="A110" s="135"/>
      <c r="B110" s="123"/>
      <c r="C110" s="138"/>
      <c r="D110" s="138"/>
      <c r="E110" s="123"/>
      <c r="F110" s="71" t="s">
        <v>66</v>
      </c>
      <c r="G110" s="48">
        <f t="shared" si="78"/>
        <v>0</v>
      </c>
      <c r="H110" s="49">
        <v>0</v>
      </c>
      <c r="I110" s="49">
        <v>0</v>
      </c>
      <c r="J110" s="49">
        <v>0</v>
      </c>
      <c r="K110" s="49">
        <v>0</v>
      </c>
      <c r="L110" s="49">
        <v>0</v>
      </c>
      <c r="M110" s="49">
        <v>0</v>
      </c>
      <c r="N110" s="149"/>
      <c r="O110" s="117"/>
      <c r="P110" s="123"/>
      <c r="Q110" s="147"/>
      <c r="R110" s="127"/>
      <c r="S110" s="127"/>
      <c r="T110" s="127"/>
      <c r="U110" s="127"/>
      <c r="V110" s="36"/>
      <c r="W110" s="36"/>
    </row>
    <row r="111" spans="1:23" s="22" customFormat="1" ht="36.75" customHeight="1" x14ac:dyDescent="0.25">
      <c r="A111" s="136"/>
      <c r="B111" s="124"/>
      <c r="C111" s="139"/>
      <c r="D111" s="139"/>
      <c r="E111" s="124"/>
      <c r="F111" s="71" t="s">
        <v>67</v>
      </c>
      <c r="G111" s="48">
        <f t="shared" si="78"/>
        <v>0</v>
      </c>
      <c r="H111" s="49">
        <v>0</v>
      </c>
      <c r="I111" s="49">
        <v>0</v>
      </c>
      <c r="J111" s="49">
        <v>0</v>
      </c>
      <c r="K111" s="49">
        <v>0</v>
      </c>
      <c r="L111" s="49">
        <v>0</v>
      </c>
      <c r="M111" s="49">
        <v>0</v>
      </c>
      <c r="N111" s="141"/>
      <c r="O111" s="118"/>
      <c r="P111" s="124"/>
      <c r="Q111" s="148"/>
      <c r="R111" s="126"/>
      <c r="S111" s="126"/>
      <c r="T111" s="126"/>
      <c r="U111" s="126"/>
      <c r="V111" s="36"/>
      <c r="W111" s="36"/>
    </row>
    <row r="112" spans="1:23" s="22" customFormat="1" ht="99.75" customHeight="1" x14ac:dyDescent="0.25">
      <c r="A112" s="134" t="s">
        <v>35</v>
      </c>
      <c r="B112" s="122" t="s">
        <v>154</v>
      </c>
      <c r="C112" s="137" t="s">
        <v>86</v>
      </c>
      <c r="D112" s="137" t="s">
        <v>121</v>
      </c>
      <c r="E112" s="122" t="s">
        <v>21</v>
      </c>
      <c r="F112" s="71" t="s">
        <v>8</v>
      </c>
      <c r="G112" s="48">
        <f>G113+G114+G115+G116</f>
        <v>4509656.45</v>
      </c>
      <c r="H112" s="48">
        <f>H113+H114+H115+H116</f>
        <v>2040816.33</v>
      </c>
      <c r="I112" s="48">
        <f t="shared" ref="I112" si="79">I113+I114+I115+I116</f>
        <v>723809.51</v>
      </c>
      <c r="J112" s="48">
        <f t="shared" ref="J112:L112" si="80">J113+J114+J115+J116</f>
        <v>1745030.6099999999</v>
      </c>
      <c r="K112" s="48">
        <f t="shared" si="80"/>
        <v>0</v>
      </c>
      <c r="L112" s="48">
        <f t="shared" si="80"/>
        <v>0</v>
      </c>
      <c r="M112" s="48">
        <f t="shared" ref="M112" si="81">M113+M114+M115+M116</f>
        <v>0</v>
      </c>
      <c r="N112" s="88" t="s">
        <v>156</v>
      </c>
      <c r="O112" s="79" t="s">
        <v>48</v>
      </c>
      <c r="P112" s="90">
        <v>100</v>
      </c>
      <c r="Q112" s="90">
        <v>100</v>
      </c>
      <c r="R112" s="90">
        <v>0</v>
      </c>
      <c r="S112" s="83">
        <v>0</v>
      </c>
      <c r="T112" s="83">
        <v>0</v>
      </c>
      <c r="U112" s="83">
        <v>0</v>
      </c>
      <c r="V112" s="36"/>
      <c r="W112" s="36"/>
    </row>
    <row r="113" spans="1:23" s="22" customFormat="1" ht="84.75" customHeight="1" x14ac:dyDescent="0.25">
      <c r="A113" s="135"/>
      <c r="B113" s="123"/>
      <c r="C113" s="138"/>
      <c r="D113" s="138"/>
      <c r="E113" s="123"/>
      <c r="F113" s="71" t="s">
        <v>80</v>
      </c>
      <c r="G113" s="48">
        <f>H113+I113+M113+J113+K113+L113</f>
        <v>349826.44999999995</v>
      </c>
      <c r="H113" s="49">
        <v>40816.33</v>
      </c>
      <c r="I113" s="49">
        <v>23809.51</v>
      </c>
      <c r="J113" s="49">
        <f>29792.45+255408.16</f>
        <v>285200.61</v>
      </c>
      <c r="K113" s="49">
        <v>0</v>
      </c>
      <c r="L113" s="49">
        <v>0</v>
      </c>
      <c r="M113" s="49">
        <v>0</v>
      </c>
      <c r="N113" s="72" t="s">
        <v>155</v>
      </c>
      <c r="O113" s="70" t="s">
        <v>101</v>
      </c>
      <c r="P113" s="77">
        <v>9642</v>
      </c>
      <c r="Q113" s="77">
        <v>9642</v>
      </c>
      <c r="R113" s="77">
        <v>0</v>
      </c>
      <c r="S113" s="111">
        <v>0</v>
      </c>
      <c r="T113" s="111">
        <v>0</v>
      </c>
      <c r="U113" s="111">
        <v>0</v>
      </c>
      <c r="V113" s="36"/>
      <c r="W113" s="36"/>
    </row>
    <row r="114" spans="1:23" s="22" customFormat="1" ht="51.75" customHeight="1" x14ac:dyDescent="0.25">
      <c r="A114" s="135"/>
      <c r="B114" s="123"/>
      <c r="C114" s="138"/>
      <c r="D114" s="138"/>
      <c r="E114" s="123"/>
      <c r="F114" s="71" t="s">
        <v>65</v>
      </c>
      <c r="G114" s="48">
        <f t="shared" ref="G114:G116" si="82">H114+I114+M114+J114+K114+L114</f>
        <v>4159830</v>
      </c>
      <c r="H114" s="49">
        <v>2000000</v>
      </c>
      <c r="I114" s="49">
        <v>700000</v>
      </c>
      <c r="J114" s="49">
        <v>1459830</v>
      </c>
      <c r="K114" s="49">
        <v>0</v>
      </c>
      <c r="L114" s="49">
        <v>0</v>
      </c>
      <c r="M114" s="49">
        <v>0</v>
      </c>
      <c r="N114" s="140" t="s">
        <v>189</v>
      </c>
      <c r="O114" s="116" t="s">
        <v>72</v>
      </c>
      <c r="P114" s="258">
        <v>0</v>
      </c>
      <c r="Q114" s="258">
        <v>0</v>
      </c>
      <c r="R114" s="258">
        <v>2</v>
      </c>
      <c r="S114" s="261">
        <v>0</v>
      </c>
      <c r="T114" s="261">
        <v>0</v>
      </c>
      <c r="U114" s="261">
        <v>0</v>
      </c>
      <c r="V114" s="36"/>
      <c r="W114" s="36"/>
    </row>
    <row r="115" spans="1:23" s="22" customFormat="1" ht="51.75" customHeight="1" x14ac:dyDescent="0.25">
      <c r="A115" s="135"/>
      <c r="B115" s="123"/>
      <c r="C115" s="138"/>
      <c r="D115" s="138"/>
      <c r="E115" s="123"/>
      <c r="F115" s="71" t="s">
        <v>66</v>
      </c>
      <c r="G115" s="48">
        <f t="shared" si="82"/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149"/>
      <c r="O115" s="117"/>
      <c r="P115" s="259"/>
      <c r="Q115" s="259"/>
      <c r="R115" s="259"/>
      <c r="S115" s="262"/>
      <c r="T115" s="262"/>
      <c r="U115" s="262"/>
      <c r="V115" s="36"/>
      <c r="W115" s="36"/>
    </row>
    <row r="116" spans="1:23" s="22" customFormat="1" ht="79.5" customHeight="1" x14ac:dyDescent="0.25">
      <c r="A116" s="136"/>
      <c r="B116" s="124"/>
      <c r="C116" s="139"/>
      <c r="D116" s="139"/>
      <c r="E116" s="124"/>
      <c r="F116" s="71" t="s">
        <v>67</v>
      </c>
      <c r="G116" s="48">
        <f t="shared" si="82"/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  <c r="M116" s="49">
        <v>0</v>
      </c>
      <c r="N116" s="141"/>
      <c r="O116" s="118"/>
      <c r="P116" s="260"/>
      <c r="Q116" s="260"/>
      <c r="R116" s="260"/>
      <c r="S116" s="263"/>
      <c r="T116" s="263"/>
      <c r="U116" s="263"/>
      <c r="V116" s="36"/>
      <c r="W116" s="36"/>
    </row>
    <row r="117" spans="1:23" s="22" customFormat="1" ht="18" customHeight="1" x14ac:dyDescent="0.25">
      <c r="A117" s="134" t="s">
        <v>36</v>
      </c>
      <c r="B117" s="122" t="s">
        <v>31</v>
      </c>
      <c r="C117" s="137" t="s">
        <v>86</v>
      </c>
      <c r="D117" s="137" t="s">
        <v>121</v>
      </c>
      <c r="E117" s="122" t="s">
        <v>21</v>
      </c>
      <c r="F117" s="71" t="s">
        <v>8</v>
      </c>
      <c r="G117" s="48">
        <f>G118+G119+G120+G121</f>
        <v>105000</v>
      </c>
      <c r="H117" s="48">
        <f>H118+H119+H120+H121</f>
        <v>25000</v>
      </c>
      <c r="I117" s="48">
        <f t="shared" ref="I117" si="83">I118+I119+I120+I121</f>
        <v>30000</v>
      </c>
      <c r="J117" s="48">
        <f t="shared" ref="J117:L117" si="84">J118+J119+J120+J121</f>
        <v>50000</v>
      </c>
      <c r="K117" s="48">
        <f t="shared" si="84"/>
        <v>0</v>
      </c>
      <c r="L117" s="48">
        <f t="shared" si="84"/>
        <v>0</v>
      </c>
      <c r="M117" s="48">
        <f t="shared" ref="M117" si="85">M118+M119+M120+M121</f>
        <v>0</v>
      </c>
      <c r="N117" s="140" t="s">
        <v>116</v>
      </c>
      <c r="O117" s="116" t="s">
        <v>48</v>
      </c>
      <c r="P117" s="146">
        <v>100</v>
      </c>
      <c r="Q117" s="146">
        <v>100</v>
      </c>
      <c r="R117" s="125">
        <v>100</v>
      </c>
      <c r="S117" s="125">
        <v>0</v>
      </c>
      <c r="T117" s="125">
        <v>0</v>
      </c>
      <c r="U117" s="125">
        <v>0</v>
      </c>
      <c r="V117" s="36"/>
      <c r="W117" s="36"/>
    </row>
    <row r="118" spans="1:23" s="22" customFormat="1" ht="84.75" customHeight="1" x14ac:dyDescent="0.25">
      <c r="A118" s="135"/>
      <c r="B118" s="123"/>
      <c r="C118" s="138"/>
      <c r="D118" s="138"/>
      <c r="E118" s="123"/>
      <c r="F118" s="71" t="s">
        <v>80</v>
      </c>
      <c r="G118" s="48">
        <f>H118+I118+M118+J118+K118</f>
        <v>105000</v>
      </c>
      <c r="H118" s="49">
        <v>25000</v>
      </c>
      <c r="I118" s="49">
        <v>30000</v>
      </c>
      <c r="J118" s="49">
        <v>50000</v>
      </c>
      <c r="K118" s="49">
        <v>0</v>
      </c>
      <c r="L118" s="49">
        <v>0</v>
      </c>
      <c r="M118" s="49">
        <v>0</v>
      </c>
      <c r="N118" s="149"/>
      <c r="O118" s="117"/>
      <c r="P118" s="147"/>
      <c r="Q118" s="147"/>
      <c r="R118" s="127"/>
      <c r="S118" s="127"/>
      <c r="T118" s="127"/>
      <c r="U118" s="127"/>
      <c r="V118" s="36"/>
      <c r="W118" s="36"/>
    </row>
    <row r="119" spans="1:23" s="22" customFormat="1" ht="55.5" customHeight="1" x14ac:dyDescent="0.25">
      <c r="A119" s="135"/>
      <c r="B119" s="123"/>
      <c r="C119" s="138"/>
      <c r="D119" s="138"/>
      <c r="E119" s="123"/>
      <c r="F119" s="71" t="s">
        <v>65</v>
      </c>
      <c r="G119" s="48">
        <f t="shared" ref="G119:G121" si="86">H119+I119+M119+J119+K119</f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149"/>
      <c r="O119" s="117"/>
      <c r="P119" s="147"/>
      <c r="Q119" s="147"/>
      <c r="R119" s="127"/>
      <c r="S119" s="127"/>
      <c r="T119" s="127"/>
      <c r="U119" s="127"/>
      <c r="V119" s="36"/>
      <c r="W119" s="36"/>
    </row>
    <row r="120" spans="1:23" s="22" customFormat="1" ht="52.5" customHeight="1" x14ac:dyDescent="0.25">
      <c r="A120" s="135"/>
      <c r="B120" s="123"/>
      <c r="C120" s="138"/>
      <c r="D120" s="138"/>
      <c r="E120" s="123"/>
      <c r="F120" s="71" t="s">
        <v>66</v>
      </c>
      <c r="G120" s="48">
        <f t="shared" si="86"/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149"/>
      <c r="O120" s="117"/>
      <c r="P120" s="147"/>
      <c r="Q120" s="147"/>
      <c r="R120" s="127"/>
      <c r="S120" s="127"/>
      <c r="T120" s="127"/>
      <c r="U120" s="127"/>
      <c r="V120" s="36"/>
      <c r="W120" s="36"/>
    </row>
    <row r="121" spans="1:23" s="22" customFormat="1" ht="41.25" customHeight="1" x14ac:dyDescent="0.25">
      <c r="A121" s="136"/>
      <c r="B121" s="124"/>
      <c r="C121" s="139"/>
      <c r="D121" s="139"/>
      <c r="E121" s="124"/>
      <c r="F121" s="71" t="s">
        <v>67</v>
      </c>
      <c r="G121" s="48">
        <f t="shared" si="86"/>
        <v>0</v>
      </c>
      <c r="H121" s="49">
        <v>0</v>
      </c>
      <c r="I121" s="49">
        <v>0</v>
      </c>
      <c r="J121" s="49">
        <v>0</v>
      </c>
      <c r="K121" s="49">
        <v>0</v>
      </c>
      <c r="L121" s="49">
        <v>0</v>
      </c>
      <c r="M121" s="49">
        <v>0</v>
      </c>
      <c r="N121" s="141"/>
      <c r="O121" s="118"/>
      <c r="P121" s="148"/>
      <c r="Q121" s="148"/>
      <c r="R121" s="126"/>
      <c r="S121" s="126"/>
      <c r="T121" s="126"/>
      <c r="U121" s="126"/>
      <c r="V121" s="36"/>
      <c r="W121" s="36"/>
    </row>
    <row r="122" spans="1:23" s="22" customFormat="1" ht="21.75" customHeight="1" x14ac:dyDescent="0.25">
      <c r="A122" s="134" t="s">
        <v>55</v>
      </c>
      <c r="B122" s="122" t="s">
        <v>137</v>
      </c>
      <c r="C122" s="137" t="s">
        <v>86</v>
      </c>
      <c r="D122" s="137" t="s">
        <v>121</v>
      </c>
      <c r="E122" s="122" t="s">
        <v>21</v>
      </c>
      <c r="F122" s="71" t="s">
        <v>8</v>
      </c>
      <c r="G122" s="48">
        <f>G123+G124+G125+G126</f>
        <v>765697.37999999989</v>
      </c>
      <c r="H122" s="48">
        <f>H123+H124+H125+H126</f>
        <v>96665.34</v>
      </c>
      <c r="I122" s="48">
        <f t="shared" ref="I122" si="87">I123+I124+I125+I126</f>
        <v>96720.840000000011</v>
      </c>
      <c r="J122" s="48">
        <f t="shared" ref="J122:L122" si="88">J123+J124+J125+J126</f>
        <v>146735.28</v>
      </c>
      <c r="K122" s="48">
        <f t="shared" si="88"/>
        <v>0</v>
      </c>
      <c r="L122" s="48">
        <f t="shared" si="88"/>
        <v>158440.56</v>
      </c>
      <c r="M122" s="48">
        <f t="shared" ref="M122" si="89">M123+M124+M125+M126</f>
        <v>267135.35999999999</v>
      </c>
      <c r="N122" s="140" t="s">
        <v>49</v>
      </c>
      <c r="O122" s="116" t="s">
        <v>48</v>
      </c>
      <c r="P122" s="184">
        <v>100</v>
      </c>
      <c r="Q122" s="184">
        <v>100</v>
      </c>
      <c r="R122" s="184">
        <v>100</v>
      </c>
      <c r="S122" s="184">
        <v>0</v>
      </c>
      <c r="T122" s="184">
        <v>100</v>
      </c>
      <c r="U122" s="184">
        <v>100</v>
      </c>
      <c r="V122" s="36"/>
      <c r="W122" s="36"/>
    </row>
    <row r="123" spans="1:23" s="22" customFormat="1" ht="85.5" customHeight="1" x14ac:dyDescent="0.25">
      <c r="A123" s="135"/>
      <c r="B123" s="123"/>
      <c r="C123" s="138"/>
      <c r="D123" s="138"/>
      <c r="E123" s="123"/>
      <c r="F123" s="71" t="s">
        <v>80</v>
      </c>
      <c r="G123" s="48">
        <f>H123+I123+M123+J123+K123+L123</f>
        <v>765697.37999999989</v>
      </c>
      <c r="H123" s="49">
        <v>96665.34</v>
      </c>
      <c r="I123" s="49">
        <f>101970.82-5249.98</f>
        <v>96720.840000000011</v>
      </c>
      <c r="J123" s="49">
        <v>146735.28</v>
      </c>
      <c r="K123" s="49">
        <v>0</v>
      </c>
      <c r="L123" s="49">
        <v>158440.56</v>
      </c>
      <c r="M123" s="49">
        <v>267135.35999999999</v>
      </c>
      <c r="N123" s="149"/>
      <c r="O123" s="117"/>
      <c r="P123" s="185"/>
      <c r="Q123" s="185"/>
      <c r="R123" s="185"/>
      <c r="S123" s="185"/>
      <c r="T123" s="185"/>
      <c r="U123" s="185"/>
      <c r="V123" s="36"/>
      <c r="W123" s="36"/>
    </row>
    <row r="124" spans="1:23" s="22" customFormat="1" ht="54" customHeight="1" x14ac:dyDescent="0.25">
      <c r="A124" s="135"/>
      <c r="B124" s="123"/>
      <c r="C124" s="138"/>
      <c r="D124" s="138"/>
      <c r="E124" s="123"/>
      <c r="F124" s="71" t="s">
        <v>65</v>
      </c>
      <c r="G124" s="48">
        <f t="shared" ref="G124:G126" si="90">H124+I124+M124+J124+K124+L124</f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  <c r="M124" s="49">
        <v>0</v>
      </c>
      <c r="N124" s="149"/>
      <c r="O124" s="117"/>
      <c r="P124" s="185"/>
      <c r="Q124" s="185"/>
      <c r="R124" s="185"/>
      <c r="S124" s="185"/>
      <c r="T124" s="185"/>
      <c r="U124" s="185"/>
      <c r="V124" s="36"/>
      <c r="W124" s="36"/>
    </row>
    <row r="125" spans="1:23" s="22" customFormat="1" ht="54" customHeight="1" x14ac:dyDescent="0.25">
      <c r="A125" s="135"/>
      <c r="B125" s="123"/>
      <c r="C125" s="138"/>
      <c r="D125" s="138"/>
      <c r="E125" s="123"/>
      <c r="F125" s="71" t="s">
        <v>66</v>
      </c>
      <c r="G125" s="48">
        <f t="shared" si="90"/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149"/>
      <c r="O125" s="117"/>
      <c r="P125" s="185"/>
      <c r="Q125" s="185"/>
      <c r="R125" s="185"/>
      <c r="S125" s="185"/>
      <c r="T125" s="185"/>
      <c r="U125" s="185"/>
      <c r="V125" s="36"/>
      <c r="W125" s="36"/>
    </row>
    <row r="126" spans="1:23" s="22" customFormat="1" ht="40.5" customHeight="1" x14ac:dyDescent="0.25">
      <c r="A126" s="136"/>
      <c r="B126" s="124"/>
      <c r="C126" s="139"/>
      <c r="D126" s="139"/>
      <c r="E126" s="124"/>
      <c r="F126" s="71" t="s">
        <v>67</v>
      </c>
      <c r="G126" s="48">
        <f t="shared" si="90"/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141"/>
      <c r="O126" s="118"/>
      <c r="P126" s="186"/>
      <c r="Q126" s="186"/>
      <c r="R126" s="186"/>
      <c r="S126" s="186"/>
      <c r="T126" s="186"/>
      <c r="U126" s="186"/>
      <c r="V126" s="36"/>
      <c r="W126" s="36"/>
    </row>
    <row r="127" spans="1:23" s="22" customFormat="1" ht="20.25" hidden="1" customHeight="1" x14ac:dyDescent="0.25">
      <c r="A127" s="134" t="s">
        <v>69</v>
      </c>
      <c r="B127" s="122" t="s">
        <v>56</v>
      </c>
      <c r="C127" s="196" t="s">
        <v>86</v>
      </c>
      <c r="D127" s="196" t="s">
        <v>111</v>
      </c>
      <c r="E127" s="122" t="s">
        <v>21</v>
      </c>
      <c r="F127" s="9" t="s">
        <v>8</v>
      </c>
      <c r="G127" s="48">
        <f>G128+G129+G130+G131</f>
        <v>0</v>
      </c>
      <c r="H127" s="48">
        <f t="shared" ref="H127:I127" si="91">H128+H129+H130+H131</f>
        <v>0</v>
      </c>
      <c r="I127" s="48">
        <f t="shared" si="91"/>
        <v>0</v>
      </c>
      <c r="J127" s="48">
        <f t="shared" ref="J127:L127" si="92">J128+J129+J130+J131</f>
        <v>0</v>
      </c>
      <c r="K127" s="48">
        <f t="shared" si="92"/>
        <v>0</v>
      </c>
      <c r="L127" s="48">
        <f t="shared" si="92"/>
        <v>0</v>
      </c>
      <c r="M127" s="48">
        <f t="shared" ref="M127" si="93">M128+M129+M130+M131</f>
        <v>0</v>
      </c>
      <c r="N127" s="140" t="s">
        <v>113</v>
      </c>
      <c r="O127" s="116" t="s">
        <v>48</v>
      </c>
      <c r="P127" s="184"/>
      <c r="Q127" s="184"/>
      <c r="R127" s="116"/>
      <c r="S127" s="116"/>
      <c r="T127" s="116"/>
      <c r="U127" s="116"/>
      <c r="V127" s="36"/>
      <c r="W127" s="36"/>
    </row>
    <row r="128" spans="1:23" s="22" customFormat="1" ht="84" hidden="1" customHeight="1" x14ac:dyDescent="0.25">
      <c r="A128" s="135"/>
      <c r="B128" s="123"/>
      <c r="C128" s="180"/>
      <c r="D128" s="180"/>
      <c r="E128" s="123"/>
      <c r="F128" s="71" t="s">
        <v>80</v>
      </c>
      <c r="G128" s="48">
        <f>H128+I128+M128</f>
        <v>0</v>
      </c>
      <c r="H128" s="49"/>
      <c r="I128" s="49"/>
      <c r="J128" s="49"/>
      <c r="K128" s="49"/>
      <c r="L128" s="49"/>
      <c r="M128" s="49"/>
      <c r="N128" s="149"/>
      <c r="O128" s="117"/>
      <c r="P128" s="185"/>
      <c r="Q128" s="185"/>
      <c r="R128" s="117"/>
      <c r="S128" s="117"/>
      <c r="T128" s="117"/>
      <c r="U128" s="117"/>
      <c r="V128" s="36"/>
      <c r="W128" s="36"/>
    </row>
    <row r="129" spans="1:23" s="22" customFormat="1" ht="48.75" hidden="1" customHeight="1" x14ac:dyDescent="0.25">
      <c r="A129" s="135"/>
      <c r="B129" s="123"/>
      <c r="C129" s="180"/>
      <c r="D129" s="180"/>
      <c r="E129" s="123"/>
      <c r="F129" s="71" t="s">
        <v>65</v>
      </c>
      <c r="G129" s="48">
        <f>H129+I129+M129</f>
        <v>0</v>
      </c>
      <c r="H129" s="49"/>
      <c r="I129" s="49"/>
      <c r="J129" s="49"/>
      <c r="K129" s="49"/>
      <c r="L129" s="49"/>
      <c r="M129" s="49"/>
      <c r="N129" s="149"/>
      <c r="O129" s="117"/>
      <c r="P129" s="185"/>
      <c r="Q129" s="185"/>
      <c r="R129" s="117"/>
      <c r="S129" s="117"/>
      <c r="T129" s="117"/>
      <c r="U129" s="117"/>
      <c r="V129" s="36"/>
      <c r="W129" s="36"/>
    </row>
    <row r="130" spans="1:23" s="22" customFormat="1" ht="51.75" hidden="1" customHeight="1" x14ac:dyDescent="0.25">
      <c r="A130" s="135"/>
      <c r="B130" s="123"/>
      <c r="C130" s="180"/>
      <c r="D130" s="180"/>
      <c r="E130" s="123"/>
      <c r="F130" s="71" t="s">
        <v>66</v>
      </c>
      <c r="G130" s="48">
        <f>H130+I130+M130</f>
        <v>0</v>
      </c>
      <c r="H130" s="49"/>
      <c r="I130" s="49"/>
      <c r="J130" s="49"/>
      <c r="K130" s="49"/>
      <c r="L130" s="49"/>
      <c r="M130" s="49"/>
      <c r="N130" s="149"/>
      <c r="O130" s="117"/>
      <c r="P130" s="185"/>
      <c r="Q130" s="185"/>
      <c r="R130" s="117"/>
      <c r="S130" s="117"/>
      <c r="T130" s="117"/>
      <c r="U130" s="117"/>
      <c r="V130" s="36"/>
      <c r="W130" s="36"/>
    </row>
    <row r="131" spans="1:23" s="22" customFormat="1" ht="34.9" hidden="1" customHeight="1" x14ac:dyDescent="0.25">
      <c r="A131" s="136"/>
      <c r="B131" s="124"/>
      <c r="C131" s="181"/>
      <c r="D131" s="181"/>
      <c r="E131" s="124"/>
      <c r="F131" s="71" t="s">
        <v>67</v>
      </c>
      <c r="G131" s="48">
        <f>H131+I131+M131</f>
        <v>0</v>
      </c>
      <c r="H131" s="49"/>
      <c r="I131" s="49"/>
      <c r="J131" s="49"/>
      <c r="K131" s="49"/>
      <c r="L131" s="49"/>
      <c r="M131" s="49"/>
      <c r="N131" s="141"/>
      <c r="O131" s="118"/>
      <c r="P131" s="186"/>
      <c r="Q131" s="186"/>
      <c r="R131" s="118"/>
      <c r="S131" s="118"/>
      <c r="T131" s="118"/>
      <c r="U131" s="118"/>
      <c r="V131" s="36"/>
      <c r="W131" s="36"/>
    </row>
    <row r="132" spans="1:23" s="22" customFormat="1" ht="20.25" customHeight="1" x14ac:dyDescent="0.25">
      <c r="A132" s="134" t="s">
        <v>69</v>
      </c>
      <c r="B132" s="122" t="s">
        <v>84</v>
      </c>
      <c r="C132" s="196" t="s">
        <v>86</v>
      </c>
      <c r="D132" s="196" t="s">
        <v>121</v>
      </c>
      <c r="E132" s="122" t="s">
        <v>21</v>
      </c>
      <c r="F132" s="71" t="s">
        <v>8</v>
      </c>
      <c r="G132" s="48">
        <f>G133+G134+G135+G136+G137</f>
        <v>150000</v>
      </c>
      <c r="H132" s="48">
        <f t="shared" ref="H132" si="94">H133+H134+H135+H136+H137</f>
        <v>50000</v>
      </c>
      <c r="I132" s="48">
        <f t="shared" ref="I132" si="95">I133+I134+I135+I136+I137</f>
        <v>0</v>
      </c>
      <c r="J132" s="48">
        <f t="shared" ref="J132:L132" si="96">J133+J134+J135+J136+J137</f>
        <v>50000</v>
      </c>
      <c r="K132" s="48">
        <f t="shared" si="96"/>
        <v>0</v>
      </c>
      <c r="L132" s="48">
        <f t="shared" si="96"/>
        <v>0</v>
      </c>
      <c r="M132" s="48">
        <f t="shared" ref="M132" si="97">M133+M134+M135+M136+M137</f>
        <v>50000</v>
      </c>
      <c r="N132" s="140" t="s">
        <v>120</v>
      </c>
      <c r="O132" s="116" t="s">
        <v>72</v>
      </c>
      <c r="P132" s="113">
        <v>1</v>
      </c>
      <c r="Q132" s="113">
        <v>0</v>
      </c>
      <c r="R132" s="113">
        <v>1</v>
      </c>
      <c r="S132" s="113">
        <v>0</v>
      </c>
      <c r="T132" s="113">
        <v>0</v>
      </c>
      <c r="U132" s="113">
        <v>1</v>
      </c>
      <c r="V132" s="36"/>
      <c r="W132" s="36"/>
    </row>
    <row r="133" spans="1:23" s="22" customFormat="1" ht="84" customHeight="1" x14ac:dyDescent="0.25">
      <c r="A133" s="135"/>
      <c r="B133" s="123"/>
      <c r="C133" s="180"/>
      <c r="D133" s="180"/>
      <c r="E133" s="123"/>
      <c r="F133" s="71" t="s">
        <v>80</v>
      </c>
      <c r="G133" s="48">
        <f>H133+I133+M133+J133+K133+L133</f>
        <v>150000</v>
      </c>
      <c r="H133" s="49">
        <v>50000</v>
      </c>
      <c r="I133" s="49">
        <v>0</v>
      </c>
      <c r="J133" s="49">
        <v>50000</v>
      </c>
      <c r="K133" s="49">
        <v>0</v>
      </c>
      <c r="L133" s="49">
        <v>0</v>
      </c>
      <c r="M133" s="49">
        <v>50000</v>
      </c>
      <c r="N133" s="149"/>
      <c r="O133" s="117"/>
      <c r="P133" s="114"/>
      <c r="Q133" s="114"/>
      <c r="R133" s="114"/>
      <c r="S133" s="114"/>
      <c r="T133" s="114"/>
      <c r="U133" s="114"/>
      <c r="V133" s="36"/>
      <c r="W133" s="36"/>
    </row>
    <row r="134" spans="1:23" s="22" customFormat="1" ht="51" customHeight="1" x14ac:dyDescent="0.25">
      <c r="A134" s="135"/>
      <c r="B134" s="123"/>
      <c r="C134" s="180"/>
      <c r="D134" s="180"/>
      <c r="E134" s="123"/>
      <c r="F134" s="71" t="s">
        <v>65</v>
      </c>
      <c r="G134" s="48">
        <f t="shared" ref="G134:G137" si="98">H134+I134+M134+J134+K134+L134</f>
        <v>0</v>
      </c>
      <c r="H134" s="49">
        <v>0</v>
      </c>
      <c r="I134" s="49">
        <v>0</v>
      </c>
      <c r="J134" s="49">
        <v>0</v>
      </c>
      <c r="K134" s="49">
        <v>0</v>
      </c>
      <c r="L134" s="49">
        <v>0</v>
      </c>
      <c r="M134" s="49">
        <v>0</v>
      </c>
      <c r="N134" s="149"/>
      <c r="O134" s="117"/>
      <c r="P134" s="114"/>
      <c r="Q134" s="114"/>
      <c r="R134" s="114"/>
      <c r="S134" s="114"/>
      <c r="T134" s="114"/>
      <c r="U134" s="114"/>
      <c r="V134" s="36"/>
      <c r="W134" s="36"/>
    </row>
    <row r="135" spans="1:23" s="22" customFormat="1" ht="0.75" hidden="1" customHeight="1" x14ac:dyDescent="0.25">
      <c r="A135" s="135"/>
      <c r="B135" s="123"/>
      <c r="C135" s="180"/>
      <c r="D135" s="180"/>
      <c r="E135" s="123"/>
      <c r="F135" s="71"/>
      <c r="G135" s="48">
        <f t="shared" si="98"/>
        <v>0</v>
      </c>
      <c r="H135" s="49">
        <v>0</v>
      </c>
      <c r="I135" s="49">
        <v>0</v>
      </c>
      <c r="J135" s="49">
        <v>0</v>
      </c>
      <c r="K135" s="49">
        <v>0</v>
      </c>
      <c r="L135" s="49">
        <v>0</v>
      </c>
      <c r="M135" s="49">
        <v>0</v>
      </c>
      <c r="N135" s="149"/>
      <c r="O135" s="117"/>
      <c r="P135" s="114"/>
      <c r="Q135" s="114"/>
      <c r="R135" s="114"/>
      <c r="S135" s="114"/>
      <c r="T135" s="114"/>
      <c r="U135" s="114"/>
      <c r="V135" s="36"/>
      <c r="W135" s="36"/>
    </row>
    <row r="136" spans="1:23" s="22" customFormat="1" ht="51.75" customHeight="1" x14ac:dyDescent="0.25">
      <c r="A136" s="135"/>
      <c r="B136" s="123"/>
      <c r="C136" s="180"/>
      <c r="D136" s="180"/>
      <c r="E136" s="123"/>
      <c r="F136" s="71" t="s">
        <v>66</v>
      </c>
      <c r="G136" s="48">
        <f t="shared" si="98"/>
        <v>0</v>
      </c>
      <c r="H136" s="49">
        <v>0</v>
      </c>
      <c r="I136" s="49">
        <v>0</v>
      </c>
      <c r="J136" s="49">
        <v>0</v>
      </c>
      <c r="K136" s="49">
        <v>0</v>
      </c>
      <c r="L136" s="49">
        <v>0</v>
      </c>
      <c r="M136" s="49">
        <v>0</v>
      </c>
      <c r="N136" s="149"/>
      <c r="O136" s="117"/>
      <c r="P136" s="114"/>
      <c r="Q136" s="114"/>
      <c r="R136" s="114"/>
      <c r="S136" s="114"/>
      <c r="T136" s="114"/>
      <c r="U136" s="114"/>
      <c r="V136" s="36"/>
      <c r="W136" s="36"/>
    </row>
    <row r="137" spans="1:23" s="22" customFormat="1" ht="34.5" customHeight="1" x14ac:dyDescent="0.25">
      <c r="A137" s="136"/>
      <c r="B137" s="124"/>
      <c r="C137" s="181"/>
      <c r="D137" s="181"/>
      <c r="E137" s="124"/>
      <c r="F137" s="71" t="s">
        <v>67</v>
      </c>
      <c r="G137" s="48">
        <f t="shared" si="98"/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141"/>
      <c r="O137" s="118"/>
      <c r="P137" s="115"/>
      <c r="Q137" s="115"/>
      <c r="R137" s="115"/>
      <c r="S137" s="115"/>
      <c r="T137" s="115"/>
      <c r="U137" s="115"/>
      <c r="V137" s="36"/>
      <c r="W137" s="36"/>
    </row>
    <row r="138" spans="1:23" s="22" customFormat="1" ht="20.25" customHeight="1" x14ac:dyDescent="0.25">
      <c r="A138" s="134" t="s">
        <v>74</v>
      </c>
      <c r="B138" s="122" t="s">
        <v>159</v>
      </c>
      <c r="C138" s="196" t="s">
        <v>86</v>
      </c>
      <c r="D138" s="196" t="s">
        <v>121</v>
      </c>
      <c r="E138" s="122" t="s">
        <v>21</v>
      </c>
      <c r="F138" s="71" t="s">
        <v>8</v>
      </c>
      <c r="G138" s="48">
        <f>G139+G140+G141+G142</f>
        <v>20000</v>
      </c>
      <c r="H138" s="48">
        <f>H139+H140+H141+H142</f>
        <v>0</v>
      </c>
      <c r="I138" s="48">
        <f t="shared" ref="I138" si="99">I139+I140+I141+I142</f>
        <v>0</v>
      </c>
      <c r="J138" s="48">
        <f t="shared" ref="J138:L138" si="100">J139+J140+J141+J142</f>
        <v>10000</v>
      </c>
      <c r="K138" s="48">
        <f t="shared" si="100"/>
        <v>0</v>
      </c>
      <c r="L138" s="48">
        <f t="shared" si="100"/>
        <v>0</v>
      </c>
      <c r="M138" s="48">
        <f t="shared" ref="M138" si="101">M139+M140+M141+M142</f>
        <v>10000</v>
      </c>
      <c r="N138" s="140" t="s">
        <v>160</v>
      </c>
      <c r="O138" s="116" t="s">
        <v>72</v>
      </c>
      <c r="P138" s="187">
        <v>0</v>
      </c>
      <c r="Q138" s="113">
        <v>0</v>
      </c>
      <c r="R138" s="113">
        <v>0</v>
      </c>
      <c r="S138" s="113">
        <v>0</v>
      </c>
      <c r="T138" s="113">
        <v>0</v>
      </c>
      <c r="U138" s="113">
        <v>1</v>
      </c>
      <c r="V138" s="36"/>
      <c r="W138" s="36"/>
    </row>
    <row r="139" spans="1:23" s="22" customFormat="1" ht="87.75" customHeight="1" x14ac:dyDescent="0.25">
      <c r="A139" s="135"/>
      <c r="B139" s="123"/>
      <c r="C139" s="180"/>
      <c r="D139" s="180"/>
      <c r="E139" s="123"/>
      <c r="F139" s="71" t="s">
        <v>80</v>
      </c>
      <c r="G139" s="48">
        <f>H139+I139+M139+J139+K139+L139</f>
        <v>20000</v>
      </c>
      <c r="H139" s="49">
        <v>0</v>
      </c>
      <c r="I139" s="49">
        <v>0</v>
      </c>
      <c r="J139" s="49">
        <v>10000</v>
      </c>
      <c r="K139" s="49">
        <v>0</v>
      </c>
      <c r="L139" s="49">
        <v>0</v>
      </c>
      <c r="M139" s="49">
        <v>10000</v>
      </c>
      <c r="N139" s="149"/>
      <c r="O139" s="117"/>
      <c r="P139" s="188"/>
      <c r="Q139" s="114"/>
      <c r="R139" s="114"/>
      <c r="S139" s="114"/>
      <c r="T139" s="114"/>
      <c r="U139" s="114"/>
      <c r="V139" s="36"/>
      <c r="W139" s="36"/>
    </row>
    <row r="140" spans="1:23" s="22" customFormat="1" ht="48.75" customHeight="1" x14ac:dyDescent="0.25">
      <c r="A140" s="135"/>
      <c r="B140" s="123"/>
      <c r="C140" s="180"/>
      <c r="D140" s="180"/>
      <c r="E140" s="123"/>
      <c r="F140" s="71" t="s">
        <v>65</v>
      </c>
      <c r="G140" s="48">
        <f t="shared" ref="G140:G142" si="102">H140+I140+M140+J140+K140+L140</f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149"/>
      <c r="O140" s="117"/>
      <c r="P140" s="188"/>
      <c r="Q140" s="114"/>
      <c r="R140" s="114"/>
      <c r="S140" s="114"/>
      <c r="T140" s="114"/>
      <c r="U140" s="114"/>
      <c r="V140" s="36"/>
      <c r="W140" s="36"/>
    </row>
    <row r="141" spans="1:23" s="22" customFormat="1" ht="51.75" customHeight="1" x14ac:dyDescent="0.25">
      <c r="A141" s="135"/>
      <c r="B141" s="123"/>
      <c r="C141" s="180"/>
      <c r="D141" s="180"/>
      <c r="E141" s="123"/>
      <c r="F141" s="71" t="s">
        <v>66</v>
      </c>
      <c r="G141" s="48">
        <f t="shared" si="102"/>
        <v>0</v>
      </c>
      <c r="H141" s="49"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</v>
      </c>
      <c r="N141" s="149"/>
      <c r="O141" s="117"/>
      <c r="P141" s="188"/>
      <c r="Q141" s="114"/>
      <c r="R141" s="114"/>
      <c r="S141" s="114"/>
      <c r="T141" s="114"/>
      <c r="U141" s="114"/>
      <c r="V141" s="36"/>
      <c r="W141" s="36"/>
    </row>
    <row r="142" spans="1:23" s="22" customFormat="1" ht="34.9" customHeight="1" x14ac:dyDescent="0.25">
      <c r="A142" s="136"/>
      <c r="B142" s="124"/>
      <c r="C142" s="181"/>
      <c r="D142" s="181"/>
      <c r="E142" s="124"/>
      <c r="F142" s="71" t="s">
        <v>67</v>
      </c>
      <c r="G142" s="48">
        <f t="shared" si="102"/>
        <v>0</v>
      </c>
      <c r="H142" s="49">
        <v>0</v>
      </c>
      <c r="I142" s="49">
        <v>0</v>
      </c>
      <c r="J142" s="49">
        <v>0</v>
      </c>
      <c r="K142" s="49">
        <v>0</v>
      </c>
      <c r="L142" s="49">
        <v>0</v>
      </c>
      <c r="M142" s="49">
        <v>0</v>
      </c>
      <c r="N142" s="141"/>
      <c r="O142" s="118"/>
      <c r="P142" s="189"/>
      <c r="Q142" s="115"/>
      <c r="R142" s="115"/>
      <c r="S142" s="115"/>
      <c r="T142" s="115"/>
      <c r="U142" s="115"/>
      <c r="V142" s="36"/>
      <c r="W142" s="36"/>
    </row>
    <row r="143" spans="1:23" s="22" customFormat="1" ht="20.25" customHeight="1" x14ac:dyDescent="0.25">
      <c r="A143" s="134" t="s">
        <v>83</v>
      </c>
      <c r="B143" s="122" t="s">
        <v>68</v>
      </c>
      <c r="C143" s="137" t="s">
        <v>86</v>
      </c>
      <c r="D143" s="137" t="s">
        <v>121</v>
      </c>
      <c r="E143" s="122" t="s">
        <v>21</v>
      </c>
      <c r="F143" s="71" t="s">
        <v>8</v>
      </c>
      <c r="G143" s="48">
        <f t="shared" ref="G143:M143" si="103">G144+G145+G146+G147</f>
        <v>8285.7099999999991</v>
      </c>
      <c r="H143" s="48">
        <f t="shared" si="103"/>
        <v>0</v>
      </c>
      <c r="I143" s="48">
        <f t="shared" si="103"/>
        <v>0</v>
      </c>
      <c r="J143" s="48">
        <f t="shared" si="103"/>
        <v>0</v>
      </c>
      <c r="K143" s="48">
        <f t="shared" si="103"/>
        <v>2081.63</v>
      </c>
      <c r="L143" s="48">
        <f t="shared" si="103"/>
        <v>4163.26</v>
      </c>
      <c r="M143" s="48">
        <f t="shared" si="103"/>
        <v>2040.82</v>
      </c>
      <c r="N143" s="140" t="s">
        <v>119</v>
      </c>
      <c r="O143" s="122" t="s">
        <v>72</v>
      </c>
      <c r="P143" s="119">
        <v>0</v>
      </c>
      <c r="Q143" s="119">
        <v>0</v>
      </c>
      <c r="R143" s="119">
        <v>0</v>
      </c>
      <c r="S143" s="119">
        <v>1</v>
      </c>
      <c r="T143" s="119">
        <v>2</v>
      </c>
      <c r="U143" s="119">
        <v>1</v>
      </c>
      <c r="V143" s="36"/>
      <c r="W143" s="36"/>
    </row>
    <row r="144" spans="1:23" s="22" customFormat="1" ht="83.25" customHeight="1" x14ac:dyDescent="0.25">
      <c r="A144" s="135"/>
      <c r="B144" s="123"/>
      <c r="C144" s="138"/>
      <c r="D144" s="138"/>
      <c r="E144" s="123"/>
      <c r="F144" s="71" t="s">
        <v>80</v>
      </c>
      <c r="G144" s="48">
        <f>H144+I144+M144+J144+K144+L144</f>
        <v>8285.7099999999991</v>
      </c>
      <c r="H144" s="49">
        <v>0</v>
      </c>
      <c r="I144" s="49">
        <v>0</v>
      </c>
      <c r="J144" s="49">
        <v>0</v>
      </c>
      <c r="K144" s="49">
        <v>2081.63</v>
      </c>
      <c r="L144" s="49">
        <v>4163.26</v>
      </c>
      <c r="M144" s="49">
        <v>2040.82</v>
      </c>
      <c r="N144" s="149"/>
      <c r="O144" s="123"/>
      <c r="P144" s="120"/>
      <c r="Q144" s="120"/>
      <c r="R144" s="120"/>
      <c r="S144" s="120"/>
      <c r="T144" s="120"/>
      <c r="U144" s="120"/>
      <c r="V144" s="36"/>
      <c r="W144" s="36"/>
    </row>
    <row r="145" spans="1:23" s="22" customFormat="1" ht="48.75" customHeight="1" x14ac:dyDescent="0.25">
      <c r="A145" s="135"/>
      <c r="B145" s="123"/>
      <c r="C145" s="138"/>
      <c r="D145" s="138"/>
      <c r="E145" s="123"/>
      <c r="F145" s="71" t="s">
        <v>65</v>
      </c>
      <c r="G145" s="48">
        <f t="shared" ref="G145:G147" si="104">H145+I145+M145+J145+K145+L145</f>
        <v>0</v>
      </c>
      <c r="H145" s="49">
        <v>0</v>
      </c>
      <c r="I145" s="49">
        <v>0</v>
      </c>
      <c r="J145" s="49">
        <v>0</v>
      </c>
      <c r="K145" s="49">
        <v>0</v>
      </c>
      <c r="L145" s="49">
        <v>0</v>
      </c>
      <c r="M145" s="49">
        <v>0</v>
      </c>
      <c r="N145" s="149"/>
      <c r="O145" s="123"/>
      <c r="P145" s="120"/>
      <c r="Q145" s="120"/>
      <c r="R145" s="120"/>
      <c r="S145" s="120"/>
      <c r="T145" s="120"/>
      <c r="U145" s="120"/>
      <c r="V145" s="36"/>
      <c r="W145" s="36"/>
    </row>
    <row r="146" spans="1:23" s="22" customFormat="1" ht="51.75" customHeight="1" x14ac:dyDescent="0.25">
      <c r="A146" s="135"/>
      <c r="B146" s="123"/>
      <c r="C146" s="138"/>
      <c r="D146" s="138"/>
      <c r="E146" s="123"/>
      <c r="F146" s="71" t="s">
        <v>66</v>
      </c>
      <c r="G146" s="48">
        <f t="shared" si="104"/>
        <v>0</v>
      </c>
      <c r="H146" s="49">
        <v>0</v>
      </c>
      <c r="I146" s="49">
        <v>0</v>
      </c>
      <c r="J146" s="49">
        <v>0</v>
      </c>
      <c r="K146" s="49">
        <v>0</v>
      </c>
      <c r="L146" s="49">
        <v>0</v>
      </c>
      <c r="M146" s="49">
        <v>0</v>
      </c>
      <c r="N146" s="149"/>
      <c r="O146" s="123"/>
      <c r="P146" s="120"/>
      <c r="Q146" s="120"/>
      <c r="R146" s="120"/>
      <c r="S146" s="120"/>
      <c r="T146" s="120"/>
      <c r="U146" s="120"/>
      <c r="V146" s="36"/>
      <c r="W146" s="36"/>
    </row>
    <row r="147" spans="1:23" s="22" customFormat="1" ht="48" customHeight="1" x14ac:dyDescent="0.25">
      <c r="A147" s="136"/>
      <c r="B147" s="124"/>
      <c r="C147" s="139"/>
      <c r="D147" s="139"/>
      <c r="E147" s="124"/>
      <c r="F147" s="71" t="s">
        <v>67</v>
      </c>
      <c r="G147" s="48">
        <f t="shared" si="104"/>
        <v>0</v>
      </c>
      <c r="H147" s="49">
        <v>0</v>
      </c>
      <c r="I147" s="49">
        <v>0</v>
      </c>
      <c r="J147" s="49">
        <v>0</v>
      </c>
      <c r="K147" s="49">
        <v>0</v>
      </c>
      <c r="L147" s="49">
        <v>0</v>
      </c>
      <c r="M147" s="49">
        <v>0</v>
      </c>
      <c r="N147" s="141"/>
      <c r="O147" s="124"/>
      <c r="P147" s="121"/>
      <c r="Q147" s="121"/>
      <c r="R147" s="121"/>
      <c r="S147" s="121"/>
      <c r="T147" s="121"/>
      <c r="U147" s="121"/>
      <c r="V147" s="36"/>
      <c r="W147" s="36"/>
    </row>
    <row r="148" spans="1:23" s="22" customFormat="1" ht="20.25" customHeight="1" x14ac:dyDescent="0.25">
      <c r="A148" s="134" t="s">
        <v>124</v>
      </c>
      <c r="B148" s="122" t="s">
        <v>125</v>
      </c>
      <c r="C148" s="137" t="s">
        <v>86</v>
      </c>
      <c r="D148" s="137" t="s">
        <v>121</v>
      </c>
      <c r="E148" s="122" t="s">
        <v>21</v>
      </c>
      <c r="F148" s="71" t="s">
        <v>8</v>
      </c>
      <c r="G148" s="48">
        <f t="shared" ref="G148:I148" si="105">G149+G150+G151+G152</f>
        <v>395174.48</v>
      </c>
      <c r="H148" s="48">
        <f t="shared" si="105"/>
        <v>395174.48</v>
      </c>
      <c r="I148" s="48">
        <f t="shared" si="105"/>
        <v>0</v>
      </c>
      <c r="J148" s="48">
        <f t="shared" ref="J148:L148" si="106">J149+J150+J151+J152</f>
        <v>0</v>
      </c>
      <c r="K148" s="48">
        <f t="shared" si="106"/>
        <v>0</v>
      </c>
      <c r="L148" s="48">
        <f t="shared" si="106"/>
        <v>0</v>
      </c>
      <c r="M148" s="48">
        <f t="shared" ref="M148" si="107">M149+M150+M151+M152</f>
        <v>0</v>
      </c>
      <c r="N148" s="140" t="s">
        <v>126</v>
      </c>
      <c r="O148" s="122" t="s">
        <v>72</v>
      </c>
      <c r="P148" s="119">
        <v>1</v>
      </c>
      <c r="Q148" s="119">
        <v>0</v>
      </c>
      <c r="R148" s="119">
        <v>1</v>
      </c>
      <c r="S148" s="119">
        <v>0</v>
      </c>
      <c r="T148" s="119">
        <v>0</v>
      </c>
      <c r="U148" s="119">
        <v>0</v>
      </c>
      <c r="V148" s="36"/>
      <c r="W148" s="36"/>
    </row>
    <row r="149" spans="1:23" s="22" customFormat="1" ht="87.75" customHeight="1" x14ac:dyDescent="0.25">
      <c r="A149" s="135"/>
      <c r="B149" s="123"/>
      <c r="C149" s="138"/>
      <c r="D149" s="138"/>
      <c r="E149" s="123"/>
      <c r="F149" s="71" t="s">
        <v>80</v>
      </c>
      <c r="G149" s="48">
        <f>H149+I149+M149+J149+K149+L149</f>
        <v>395174.48</v>
      </c>
      <c r="H149" s="49">
        <v>395174.48</v>
      </c>
      <c r="I149" s="49">
        <v>0</v>
      </c>
      <c r="J149" s="49">
        <v>0</v>
      </c>
      <c r="K149" s="49">
        <v>0</v>
      </c>
      <c r="L149" s="49">
        <v>0</v>
      </c>
      <c r="M149" s="49">
        <v>0</v>
      </c>
      <c r="N149" s="149"/>
      <c r="O149" s="123"/>
      <c r="P149" s="120"/>
      <c r="Q149" s="120"/>
      <c r="R149" s="120"/>
      <c r="S149" s="120"/>
      <c r="T149" s="120"/>
      <c r="U149" s="120"/>
      <c r="V149" s="36"/>
      <c r="W149" s="36"/>
    </row>
    <row r="150" spans="1:23" s="22" customFormat="1" ht="48.75" customHeight="1" x14ac:dyDescent="0.25">
      <c r="A150" s="135"/>
      <c r="B150" s="123"/>
      <c r="C150" s="138"/>
      <c r="D150" s="138"/>
      <c r="E150" s="123"/>
      <c r="F150" s="71" t="s">
        <v>65</v>
      </c>
      <c r="G150" s="48">
        <f t="shared" ref="G150:G151" si="108">H150+I150+M150+J150+K150+L150</f>
        <v>0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149"/>
      <c r="O150" s="123"/>
      <c r="P150" s="120"/>
      <c r="Q150" s="120"/>
      <c r="R150" s="120"/>
      <c r="S150" s="120"/>
      <c r="T150" s="120"/>
      <c r="U150" s="120"/>
      <c r="V150" s="36"/>
      <c r="W150" s="36"/>
    </row>
    <row r="151" spans="1:23" s="22" customFormat="1" ht="51.75" customHeight="1" x14ac:dyDescent="0.25">
      <c r="A151" s="135"/>
      <c r="B151" s="123"/>
      <c r="C151" s="138"/>
      <c r="D151" s="138"/>
      <c r="E151" s="123"/>
      <c r="F151" s="71" t="s">
        <v>66</v>
      </c>
      <c r="G151" s="48">
        <f t="shared" si="108"/>
        <v>0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</v>
      </c>
      <c r="N151" s="149"/>
      <c r="O151" s="123"/>
      <c r="P151" s="120"/>
      <c r="Q151" s="120"/>
      <c r="R151" s="120"/>
      <c r="S151" s="120"/>
      <c r="T151" s="120"/>
      <c r="U151" s="120"/>
      <c r="V151" s="36"/>
      <c r="W151" s="36"/>
    </row>
    <row r="152" spans="1:23" s="22" customFormat="1" ht="34.9" customHeight="1" x14ac:dyDescent="0.25">
      <c r="A152" s="136"/>
      <c r="B152" s="124"/>
      <c r="C152" s="139"/>
      <c r="D152" s="139"/>
      <c r="E152" s="124"/>
      <c r="F152" s="71" t="s">
        <v>67</v>
      </c>
      <c r="G152" s="48">
        <f t="shared" ref="G152:G167" si="109">H152+I152+M152+J152+K152+L152</f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141"/>
      <c r="O152" s="124"/>
      <c r="P152" s="121"/>
      <c r="Q152" s="121"/>
      <c r="R152" s="121"/>
      <c r="S152" s="121"/>
      <c r="T152" s="121"/>
      <c r="U152" s="121"/>
      <c r="V152" s="36"/>
      <c r="W152" s="36"/>
    </row>
    <row r="153" spans="1:23" s="22" customFormat="1" ht="20.25" hidden="1" customHeight="1" x14ac:dyDescent="0.25">
      <c r="A153" s="134" t="s">
        <v>158</v>
      </c>
      <c r="B153" s="122"/>
      <c r="C153" s="196" t="s">
        <v>157</v>
      </c>
      <c r="D153" s="196" t="s">
        <v>121</v>
      </c>
      <c r="E153" s="122" t="s">
        <v>21</v>
      </c>
      <c r="F153" s="9" t="s">
        <v>8</v>
      </c>
      <c r="G153" s="48">
        <f>G154+G155+G156+G157</f>
        <v>0</v>
      </c>
      <c r="H153" s="48">
        <f>H154+H155+H156+H157</f>
        <v>0</v>
      </c>
      <c r="I153" s="48">
        <f t="shared" ref="I153:M153" si="110">I154+I155+I156+I157</f>
        <v>0</v>
      </c>
      <c r="J153" s="48">
        <f t="shared" si="110"/>
        <v>0</v>
      </c>
      <c r="K153" s="48">
        <f t="shared" si="110"/>
        <v>0</v>
      </c>
      <c r="L153" s="48">
        <f t="shared" si="110"/>
        <v>0</v>
      </c>
      <c r="M153" s="48">
        <f t="shared" si="110"/>
        <v>0</v>
      </c>
      <c r="N153" s="140"/>
      <c r="O153" s="116" t="s">
        <v>72</v>
      </c>
      <c r="P153" s="187" t="s">
        <v>142</v>
      </c>
      <c r="Q153" s="113" t="s">
        <v>142</v>
      </c>
      <c r="R153" s="113" t="s">
        <v>142</v>
      </c>
      <c r="S153" s="113"/>
      <c r="T153" s="113"/>
      <c r="U153" s="113"/>
      <c r="V153" s="36"/>
      <c r="W153" s="36"/>
    </row>
    <row r="154" spans="1:23" s="22" customFormat="1" ht="97.5" hidden="1" customHeight="1" x14ac:dyDescent="0.25">
      <c r="A154" s="135"/>
      <c r="B154" s="123"/>
      <c r="C154" s="180"/>
      <c r="D154" s="180"/>
      <c r="E154" s="123"/>
      <c r="F154" s="71" t="s">
        <v>80</v>
      </c>
      <c r="G154" s="48">
        <f>H154+I154+M154+J154+K154+L154</f>
        <v>0</v>
      </c>
      <c r="H154" s="49">
        <v>0</v>
      </c>
      <c r="I154" s="49">
        <v>0</v>
      </c>
      <c r="J154" s="49">
        <v>0</v>
      </c>
      <c r="K154" s="49"/>
      <c r="L154" s="49"/>
      <c r="M154" s="49"/>
      <c r="N154" s="149"/>
      <c r="O154" s="117"/>
      <c r="P154" s="188"/>
      <c r="Q154" s="114"/>
      <c r="R154" s="114"/>
      <c r="S154" s="114"/>
      <c r="T154" s="114"/>
      <c r="U154" s="114"/>
      <c r="V154" s="36"/>
      <c r="W154" s="36"/>
    </row>
    <row r="155" spans="1:23" s="22" customFormat="1" ht="48.75" hidden="1" customHeight="1" x14ac:dyDescent="0.25">
      <c r="A155" s="135"/>
      <c r="B155" s="123"/>
      <c r="C155" s="180"/>
      <c r="D155" s="180"/>
      <c r="E155" s="123"/>
      <c r="F155" s="71" t="s">
        <v>65</v>
      </c>
      <c r="G155" s="48">
        <f t="shared" ref="G155:G157" si="111">H155+I155+M155+J155+K155+L155</f>
        <v>0</v>
      </c>
      <c r="H155" s="49"/>
      <c r="I155" s="49"/>
      <c r="J155" s="49"/>
      <c r="K155" s="49"/>
      <c r="L155" s="49"/>
      <c r="M155" s="49"/>
      <c r="N155" s="149"/>
      <c r="O155" s="117"/>
      <c r="P155" s="188"/>
      <c r="Q155" s="114"/>
      <c r="R155" s="114"/>
      <c r="S155" s="114"/>
      <c r="T155" s="114"/>
      <c r="U155" s="114"/>
      <c r="V155" s="36"/>
      <c r="W155" s="36"/>
    </row>
    <row r="156" spans="1:23" s="22" customFormat="1" ht="51.75" hidden="1" customHeight="1" x14ac:dyDescent="0.25">
      <c r="A156" s="135"/>
      <c r="B156" s="123"/>
      <c r="C156" s="180"/>
      <c r="D156" s="180"/>
      <c r="E156" s="123"/>
      <c r="F156" s="71" t="s">
        <v>66</v>
      </c>
      <c r="G156" s="48">
        <f t="shared" si="111"/>
        <v>0</v>
      </c>
      <c r="H156" s="49"/>
      <c r="I156" s="49"/>
      <c r="J156" s="49"/>
      <c r="K156" s="49"/>
      <c r="L156" s="49"/>
      <c r="M156" s="49"/>
      <c r="N156" s="149"/>
      <c r="O156" s="117"/>
      <c r="P156" s="188"/>
      <c r="Q156" s="114"/>
      <c r="R156" s="114"/>
      <c r="S156" s="114"/>
      <c r="T156" s="114"/>
      <c r="U156" s="114"/>
      <c r="V156" s="36"/>
      <c r="W156" s="36"/>
    </row>
    <row r="157" spans="1:23" s="22" customFormat="1" ht="34.9" hidden="1" customHeight="1" x14ac:dyDescent="0.25">
      <c r="A157" s="136"/>
      <c r="B157" s="124"/>
      <c r="C157" s="181"/>
      <c r="D157" s="181"/>
      <c r="E157" s="124"/>
      <c r="F157" s="71" t="s">
        <v>67</v>
      </c>
      <c r="G157" s="48">
        <f t="shared" si="111"/>
        <v>0</v>
      </c>
      <c r="H157" s="49"/>
      <c r="I157" s="49"/>
      <c r="J157" s="49"/>
      <c r="K157" s="49"/>
      <c r="L157" s="49"/>
      <c r="M157" s="49"/>
      <c r="N157" s="141"/>
      <c r="O157" s="118"/>
      <c r="P157" s="189"/>
      <c r="Q157" s="115"/>
      <c r="R157" s="115"/>
      <c r="S157" s="115"/>
      <c r="T157" s="115"/>
      <c r="U157" s="115"/>
      <c r="V157" s="36"/>
      <c r="W157" s="36"/>
    </row>
    <row r="158" spans="1:23" s="22" customFormat="1" ht="22.5" customHeight="1" x14ac:dyDescent="0.25">
      <c r="A158" s="134" t="s">
        <v>158</v>
      </c>
      <c r="B158" s="122" t="s">
        <v>170</v>
      </c>
      <c r="C158" s="137" t="s">
        <v>157</v>
      </c>
      <c r="D158" s="137" t="s">
        <v>121</v>
      </c>
      <c r="E158" s="122" t="s">
        <v>21</v>
      </c>
      <c r="F158" s="71" t="s">
        <v>8</v>
      </c>
      <c r="G158" s="48">
        <f>G159+G160+G161+G162</f>
        <v>340136.74</v>
      </c>
      <c r="H158" s="48">
        <f>H159+H160+H161+H162</f>
        <v>0</v>
      </c>
      <c r="I158" s="48">
        <f t="shared" ref="I158:M158" si="112">I159+I160+I161+I162</f>
        <v>340136.74</v>
      </c>
      <c r="J158" s="48">
        <f t="shared" si="112"/>
        <v>0</v>
      </c>
      <c r="K158" s="48">
        <f t="shared" si="112"/>
        <v>0</v>
      </c>
      <c r="L158" s="48">
        <f t="shared" si="112"/>
        <v>0</v>
      </c>
      <c r="M158" s="48">
        <f t="shared" si="112"/>
        <v>0</v>
      </c>
      <c r="N158" s="140" t="s">
        <v>171</v>
      </c>
      <c r="O158" s="116" t="s">
        <v>72</v>
      </c>
      <c r="P158" s="258">
        <v>0</v>
      </c>
      <c r="Q158" s="258">
        <v>1</v>
      </c>
      <c r="R158" s="258">
        <v>0</v>
      </c>
      <c r="S158" s="258">
        <v>0</v>
      </c>
      <c r="T158" s="258">
        <v>0</v>
      </c>
      <c r="U158" s="258">
        <v>0</v>
      </c>
      <c r="V158" s="36"/>
      <c r="W158" s="36"/>
    </row>
    <row r="159" spans="1:23" s="22" customFormat="1" ht="84.75" customHeight="1" x14ac:dyDescent="0.25">
      <c r="A159" s="135"/>
      <c r="B159" s="123"/>
      <c r="C159" s="138"/>
      <c r="D159" s="138"/>
      <c r="E159" s="123"/>
      <c r="F159" s="71" t="s">
        <v>80</v>
      </c>
      <c r="G159" s="48">
        <f>H159+I159+M159+J159+K159+L159</f>
        <v>6802.74</v>
      </c>
      <c r="H159" s="49">
        <v>0</v>
      </c>
      <c r="I159" s="49">
        <v>6802.74</v>
      </c>
      <c r="J159" s="49">
        <v>0</v>
      </c>
      <c r="K159" s="49">
        <v>0</v>
      </c>
      <c r="L159" s="49">
        <v>0</v>
      </c>
      <c r="M159" s="49">
        <v>0</v>
      </c>
      <c r="N159" s="149"/>
      <c r="O159" s="117"/>
      <c r="P159" s="259"/>
      <c r="Q159" s="259"/>
      <c r="R159" s="259"/>
      <c r="S159" s="259"/>
      <c r="T159" s="259"/>
      <c r="U159" s="259"/>
      <c r="V159" s="36"/>
      <c r="W159" s="36"/>
    </row>
    <row r="160" spans="1:23" s="22" customFormat="1" ht="55.5" customHeight="1" x14ac:dyDescent="0.25">
      <c r="A160" s="135"/>
      <c r="B160" s="123"/>
      <c r="C160" s="138"/>
      <c r="D160" s="138"/>
      <c r="E160" s="123"/>
      <c r="F160" s="71" t="s">
        <v>65</v>
      </c>
      <c r="G160" s="48">
        <f t="shared" ref="G160:G162" si="113">H160+I160+M160+J160+K160+L160</f>
        <v>333334</v>
      </c>
      <c r="H160" s="49">
        <v>0</v>
      </c>
      <c r="I160" s="49">
        <v>333334</v>
      </c>
      <c r="J160" s="49">
        <v>0</v>
      </c>
      <c r="K160" s="49">
        <v>0</v>
      </c>
      <c r="L160" s="49">
        <v>0</v>
      </c>
      <c r="M160" s="49">
        <v>0</v>
      </c>
      <c r="N160" s="149"/>
      <c r="O160" s="117"/>
      <c r="P160" s="259"/>
      <c r="Q160" s="259"/>
      <c r="R160" s="259"/>
      <c r="S160" s="259"/>
      <c r="T160" s="259"/>
      <c r="U160" s="259"/>
      <c r="V160" s="36"/>
      <c r="W160" s="36"/>
    </row>
    <row r="161" spans="1:23" s="22" customFormat="1" ht="51.75" customHeight="1" x14ac:dyDescent="0.25">
      <c r="A161" s="135"/>
      <c r="B161" s="123"/>
      <c r="C161" s="138"/>
      <c r="D161" s="138"/>
      <c r="E161" s="123"/>
      <c r="F161" s="71" t="s">
        <v>66</v>
      </c>
      <c r="G161" s="48">
        <f t="shared" si="113"/>
        <v>0</v>
      </c>
      <c r="H161" s="49">
        <v>0</v>
      </c>
      <c r="I161" s="49">
        <v>0</v>
      </c>
      <c r="J161" s="49">
        <v>0</v>
      </c>
      <c r="K161" s="49">
        <v>0</v>
      </c>
      <c r="L161" s="49">
        <v>0</v>
      </c>
      <c r="M161" s="49">
        <v>0</v>
      </c>
      <c r="N161" s="149"/>
      <c r="O161" s="117"/>
      <c r="P161" s="259"/>
      <c r="Q161" s="259"/>
      <c r="R161" s="259"/>
      <c r="S161" s="259"/>
      <c r="T161" s="259"/>
      <c r="U161" s="259"/>
      <c r="V161" s="36"/>
      <c r="W161" s="36"/>
    </row>
    <row r="162" spans="1:23" s="22" customFormat="1" ht="34.9" customHeight="1" x14ac:dyDescent="0.25">
      <c r="A162" s="136"/>
      <c r="B162" s="124"/>
      <c r="C162" s="139"/>
      <c r="D162" s="139"/>
      <c r="E162" s="124"/>
      <c r="F162" s="71" t="s">
        <v>67</v>
      </c>
      <c r="G162" s="48">
        <f t="shared" si="113"/>
        <v>0</v>
      </c>
      <c r="H162" s="49">
        <v>0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141"/>
      <c r="O162" s="118"/>
      <c r="P162" s="260"/>
      <c r="Q162" s="260"/>
      <c r="R162" s="260"/>
      <c r="S162" s="260"/>
      <c r="T162" s="260"/>
      <c r="U162" s="260"/>
      <c r="V162" s="36"/>
      <c r="W162" s="36"/>
    </row>
    <row r="163" spans="1:23" s="36" customFormat="1" ht="21.75" customHeight="1" x14ac:dyDescent="0.25">
      <c r="A163" s="174" t="s">
        <v>16</v>
      </c>
      <c r="B163" s="131" t="s">
        <v>37</v>
      </c>
      <c r="C163" s="177" t="s">
        <v>86</v>
      </c>
      <c r="D163" s="177" t="s">
        <v>121</v>
      </c>
      <c r="E163" s="131" t="s">
        <v>21</v>
      </c>
      <c r="F163" s="13" t="s">
        <v>8</v>
      </c>
      <c r="G163" s="47">
        <f t="shared" si="109"/>
        <v>152877.05000000002</v>
      </c>
      <c r="H163" s="47">
        <f t="shared" ref="H163:M164" si="114">H168+H173+H183+H178</f>
        <v>66615</v>
      </c>
      <c r="I163" s="47">
        <f t="shared" si="114"/>
        <v>20660</v>
      </c>
      <c r="J163" s="47">
        <f t="shared" si="114"/>
        <v>42500</v>
      </c>
      <c r="K163" s="47">
        <f t="shared" si="114"/>
        <v>1040.82</v>
      </c>
      <c r="L163" s="47">
        <f t="shared" si="114"/>
        <v>1040.82</v>
      </c>
      <c r="M163" s="47">
        <f t="shared" si="114"/>
        <v>21020.41</v>
      </c>
      <c r="N163" s="153" t="s">
        <v>14</v>
      </c>
      <c r="O163" s="131" t="s">
        <v>14</v>
      </c>
      <c r="P163" s="131" t="s">
        <v>14</v>
      </c>
      <c r="Q163" s="122" t="s">
        <v>14</v>
      </c>
      <c r="R163" s="122" t="s">
        <v>14</v>
      </c>
      <c r="S163" s="122" t="s">
        <v>14</v>
      </c>
      <c r="T163" s="122" t="s">
        <v>14</v>
      </c>
      <c r="U163" s="122" t="s">
        <v>14</v>
      </c>
    </row>
    <row r="164" spans="1:23" s="36" customFormat="1" ht="121.5" customHeight="1" x14ac:dyDescent="0.25">
      <c r="A164" s="175"/>
      <c r="B164" s="132"/>
      <c r="C164" s="178"/>
      <c r="D164" s="178"/>
      <c r="E164" s="132"/>
      <c r="F164" s="13" t="s">
        <v>80</v>
      </c>
      <c r="G164" s="47">
        <f t="shared" si="109"/>
        <v>152877.05000000002</v>
      </c>
      <c r="H164" s="47">
        <f t="shared" si="114"/>
        <v>66615</v>
      </c>
      <c r="I164" s="47">
        <f t="shared" si="114"/>
        <v>20660</v>
      </c>
      <c r="J164" s="47">
        <f t="shared" si="114"/>
        <v>42500</v>
      </c>
      <c r="K164" s="47">
        <f t="shared" si="114"/>
        <v>1040.82</v>
      </c>
      <c r="L164" s="47">
        <f t="shared" si="114"/>
        <v>1040.82</v>
      </c>
      <c r="M164" s="47">
        <f t="shared" si="114"/>
        <v>21020.41</v>
      </c>
      <c r="N164" s="154"/>
      <c r="O164" s="132"/>
      <c r="P164" s="132"/>
      <c r="Q164" s="123"/>
      <c r="R164" s="123"/>
      <c r="S164" s="123"/>
      <c r="T164" s="123"/>
      <c r="U164" s="123"/>
    </row>
    <row r="165" spans="1:23" s="36" customFormat="1" ht="69" customHeight="1" x14ac:dyDescent="0.25">
      <c r="A165" s="175"/>
      <c r="B165" s="132"/>
      <c r="C165" s="178"/>
      <c r="D165" s="178"/>
      <c r="E165" s="132"/>
      <c r="F165" s="13" t="s">
        <v>65</v>
      </c>
      <c r="G165" s="47">
        <f t="shared" si="109"/>
        <v>0</v>
      </c>
      <c r="H165" s="47">
        <f t="shared" ref="H165:M167" si="115">H170+H175+H185</f>
        <v>0</v>
      </c>
      <c r="I165" s="47">
        <f t="shared" si="115"/>
        <v>0</v>
      </c>
      <c r="J165" s="47">
        <f t="shared" si="115"/>
        <v>0</v>
      </c>
      <c r="K165" s="47">
        <f t="shared" si="115"/>
        <v>0</v>
      </c>
      <c r="L165" s="47">
        <f t="shared" si="115"/>
        <v>0</v>
      </c>
      <c r="M165" s="47">
        <f t="shared" si="115"/>
        <v>0</v>
      </c>
      <c r="N165" s="154"/>
      <c r="O165" s="132"/>
      <c r="P165" s="132"/>
      <c r="Q165" s="123"/>
      <c r="R165" s="123"/>
      <c r="S165" s="123"/>
      <c r="T165" s="123"/>
      <c r="U165" s="123"/>
    </row>
    <row r="166" spans="1:23" s="36" customFormat="1" ht="66" customHeight="1" x14ac:dyDescent="0.25">
      <c r="A166" s="175"/>
      <c r="B166" s="132"/>
      <c r="C166" s="178"/>
      <c r="D166" s="178"/>
      <c r="E166" s="132"/>
      <c r="F166" s="13" t="s">
        <v>66</v>
      </c>
      <c r="G166" s="47">
        <f t="shared" si="109"/>
        <v>0</v>
      </c>
      <c r="H166" s="47">
        <f t="shared" si="115"/>
        <v>0</v>
      </c>
      <c r="I166" s="47">
        <f t="shared" si="115"/>
        <v>0</v>
      </c>
      <c r="J166" s="47">
        <f t="shared" si="115"/>
        <v>0</v>
      </c>
      <c r="K166" s="47">
        <f t="shared" si="115"/>
        <v>0</v>
      </c>
      <c r="L166" s="47">
        <f t="shared" si="115"/>
        <v>0</v>
      </c>
      <c r="M166" s="47">
        <f t="shared" si="115"/>
        <v>0</v>
      </c>
      <c r="N166" s="154"/>
      <c r="O166" s="132"/>
      <c r="P166" s="132"/>
      <c r="Q166" s="123"/>
      <c r="R166" s="123"/>
      <c r="S166" s="123"/>
      <c r="T166" s="123"/>
      <c r="U166" s="123"/>
    </row>
    <row r="167" spans="1:23" s="36" customFormat="1" ht="42" customHeight="1" x14ac:dyDescent="0.25">
      <c r="A167" s="176"/>
      <c r="B167" s="133"/>
      <c r="C167" s="179"/>
      <c r="D167" s="179"/>
      <c r="E167" s="133"/>
      <c r="F167" s="13" t="s">
        <v>67</v>
      </c>
      <c r="G167" s="47">
        <f t="shared" si="109"/>
        <v>0</v>
      </c>
      <c r="H167" s="47">
        <f t="shared" si="115"/>
        <v>0</v>
      </c>
      <c r="I167" s="47">
        <f t="shared" si="115"/>
        <v>0</v>
      </c>
      <c r="J167" s="47">
        <f t="shared" si="115"/>
        <v>0</v>
      </c>
      <c r="K167" s="47">
        <f t="shared" si="115"/>
        <v>0</v>
      </c>
      <c r="L167" s="47">
        <f t="shared" si="115"/>
        <v>0</v>
      </c>
      <c r="M167" s="47">
        <f t="shared" si="115"/>
        <v>0</v>
      </c>
      <c r="N167" s="155"/>
      <c r="O167" s="133"/>
      <c r="P167" s="133"/>
      <c r="Q167" s="124"/>
      <c r="R167" s="124"/>
      <c r="S167" s="124"/>
      <c r="T167" s="124"/>
      <c r="U167" s="124"/>
    </row>
    <row r="168" spans="1:23" s="22" customFormat="1" ht="28.5" customHeight="1" x14ac:dyDescent="0.25">
      <c r="A168" s="134" t="s">
        <v>38</v>
      </c>
      <c r="B168" s="122" t="s">
        <v>61</v>
      </c>
      <c r="C168" s="137" t="s">
        <v>86</v>
      </c>
      <c r="D168" s="137" t="s">
        <v>121</v>
      </c>
      <c r="E168" s="122" t="s">
        <v>21</v>
      </c>
      <c r="F168" s="71" t="s">
        <v>8</v>
      </c>
      <c r="G168" s="48">
        <f>H168+I168+M168+J168+K168+L168</f>
        <v>0</v>
      </c>
      <c r="H168" s="48">
        <f>H169+H170+H171+H172</f>
        <v>0</v>
      </c>
      <c r="I168" s="48">
        <f t="shared" ref="I168" si="116">I169+I170+I171+I172</f>
        <v>0</v>
      </c>
      <c r="J168" s="48">
        <f t="shared" ref="J168:L168" si="117">J169+J170+J171+J172</f>
        <v>0</v>
      </c>
      <c r="K168" s="48">
        <f t="shared" si="117"/>
        <v>0</v>
      </c>
      <c r="L168" s="48">
        <f t="shared" si="117"/>
        <v>0</v>
      </c>
      <c r="M168" s="48">
        <f t="shared" ref="M168" si="118">M169+M170+M171+M172</f>
        <v>0</v>
      </c>
      <c r="N168" s="91"/>
      <c r="O168" s="1" t="s">
        <v>101</v>
      </c>
      <c r="P168" s="84" t="s">
        <v>164</v>
      </c>
      <c r="Q168" s="53">
        <v>0</v>
      </c>
      <c r="R168" s="53">
        <v>0</v>
      </c>
      <c r="S168" s="53">
        <v>0</v>
      </c>
      <c r="T168" s="53">
        <v>0</v>
      </c>
      <c r="U168" s="53">
        <v>0</v>
      </c>
      <c r="V168" s="36"/>
      <c r="W168" s="36"/>
    </row>
    <row r="169" spans="1:23" s="22" customFormat="1" ht="88.5" customHeight="1" x14ac:dyDescent="0.25">
      <c r="A169" s="135"/>
      <c r="B169" s="123"/>
      <c r="C169" s="138"/>
      <c r="D169" s="138"/>
      <c r="E169" s="123"/>
      <c r="F169" s="71" t="s">
        <v>80</v>
      </c>
      <c r="G169" s="48">
        <f>H169+I169+M169+J169+K169+L169</f>
        <v>0</v>
      </c>
      <c r="H169" s="48"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0</v>
      </c>
      <c r="N169" s="190" t="s">
        <v>100</v>
      </c>
      <c r="O169" s="2"/>
      <c r="P169" s="2"/>
      <c r="Q169" s="2"/>
      <c r="R169" s="82"/>
      <c r="S169" s="2"/>
      <c r="T169" s="2"/>
      <c r="U169" s="2"/>
      <c r="V169" s="36"/>
      <c r="W169" s="36"/>
    </row>
    <row r="170" spans="1:23" s="22" customFormat="1" ht="49.5" customHeight="1" x14ac:dyDescent="0.25">
      <c r="A170" s="135"/>
      <c r="B170" s="123"/>
      <c r="C170" s="138"/>
      <c r="D170" s="138"/>
      <c r="E170" s="123"/>
      <c r="F170" s="71" t="s">
        <v>65</v>
      </c>
      <c r="G170" s="48">
        <f t="shared" ref="G170:G172" si="119">H170+I170+M170+J170+K170+L170</f>
        <v>0</v>
      </c>
      <c r="H170" s="49">
        <v>0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191"/>
      <c r="O170" s="2"/>
      <c r="P170" s="2"/>
      <c r="Q170" s="2"/>
      <c r="R170" s="2"/>
      <c r="S170" s="2"/>
      <c r="T170" s="2"/>
      <c r="U170" s="2"/>
      <c r="V170" s="36"/>
      <c r="W170" s="36"/>
    </row>
    <row r="171" spans="1:23" s="22" customFormat="1" ht="50.45" customHeight="1" x14ac:dyDescent="0.25">
      <c r="A171" s="135"/>
      <c r="B171" s="123"/>
      <c r="C171" s="138"/>
      <c r="D171" s="138"/>
      <c r="E171" s="123"/>
      <c r="F171" s="71" t="s">
        <v>66</v>
      </c>
      <c r="G171" s="48">
        <f t="shared" si="119"/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191"/>
      <c r="O171" s="2"/>
      <c r="P171" s="2"/>
      <c r="Q171" s="2"/>
      <c r="R171" s="2"/>
      <c r="S171" s="2"/>
      <c r="T171" s="2"/>
      <c r="U171" s="2"/>
      <c r="V171" s="36"/>
      <c r="W171" s="36"/>
    </row>
    <row r="172" spans="1:23" s="22" customFormat="1" ht="41.25" customHeight="1" x14ac:dyDescent="0.25">
      <c r="A172" s="136"/>
      <c r="B172" s="124"/>
      <c r="C172" s="139"/>
      <c r="D172" s="139"/>
      <c r="E172" s="124"/>
      <c r="F172" s="71" t="s">
        <v>67</v>
      </c>
      <c r="G172" s="48">
        <f t="shared" si="119"/>
        <v>0</v>
      </c>
      <c r="H172" s="49">
        <v>0</v>
      </c>
      <c r="I172" s="49">
        <v>0</v>
      </c>
      <c r="J172" s="49">
        <v>0</v>
      </c>
      <c r="K172" s="49">
        <v>0</v>
      </c>
      <c r="L172" s="49">
        <v>0</v>
      </c>
      <c r="M172" s="49">
        <v>0</v>
      </c>
      <c r="N172" s="192"/>
      <c r="O172" s="2"/>
      <c r="P172" s="2"/>
      <c r="Q172" s="2"/>
      <c r="R172" s="2"/>
      <c r="S172" s="2"/>
      <c r="T172" s="2"/>
      <c r="U172" s="2"/>
      <c r="V172" s="36"/>
      <c r="W172" s="36"/>
    </row>
    <row r="173" spans="1:23" s="22" customFormat="1" ht="18.75" customHeight="1" x14ac:dyDescent="0.25">
      <c r="A173" s="134" t="s">
        <v>40</v>
      </c>
      <c r="B173" s="122" t="s">
        <v>39</v>
      </c>
      <c r="C173" s="137" t="s">
        <v>86</v>
      </c>
      <c r="D173" s="137" t="s">
        <v>121</v>
      </c>
      <c r="E173" s="122" t="s">
        <v>21</v>
      </c>
      <c r="F173" s="71" t="s">
        <v>8</v>
      </c>
      <c r="G173" s="48">
        <f>H173+I173+M173+J173+K173+L173</f>
        <v>129775</v>
      </c>
      <c r="H173" s="48">
        <f t="shared" ref="H173:I173" si="120">H174+H175+H176+H177</f>
        <v>66615</v>
      </c>
      <c r="I173" s="48">
        <f t="shared" si="120"/>
        <v>20660</v>
      </c>
      <c r="J173" s="48">
        <f t="shared" ref="J173:L173" si="121">J174+J175+J176+J177</f>
        <v>32500</v>
      </c>
      <c r="K173" s="48">
        <f t="shared" si="121"/>
        <v>0</v>
      </c>
      <c r="L173" s="48">
        <f t="shared" si="121"/>
        <v>0</v>
      </c>
      <c r="M173" s="48">
        <f t="shared" ref="M173" si="122">M174+M175+M176+M177</f>
        <v>10000</v>
      </c>
      <c r="N173" s="190" t="s">
        <v>50</v>
      </c>
      <c r="O173" s="1" t="s">
        <v>48</v>
      </c>
      <c r="P173" s="1"/>
      <c r="Q173" s="1"/>
      <c r="R173" s="1"/>
      <c r="S173" s="1"/>
      <c r="T173" s="1"/>
      <c r="U173" s="1"/>
      <c r="V173" s="36"/>
      <c r="W173" s="36"/>
    </row>
    <row r="174" spans="1:23" s="22" customFormat="1" ht="82.5" customHeight="1" x14ac:dyDescent="0.25">
      <c r="A174" s="135"/>
      <c r="B174" s="123"/>
      <c r="C174" s="138"/>
      <c r="D174" s="138"/>
      <c r="E174" s="123"/>
      <c r="F174" s="71" t="s">
        <v>80</v>
      </c>
      <c r="G174" s="48">
        <f>H174+I174+M174+J174+K174+L174</f>
        <v>129775</v>
      </c>
      <c r="H174" s="48">
        <v>66615</v>
      </c>
      <c r="I174" s="48">
        <v>20660</v>
      </c>
      <c r="J174" s="48">
        <v>32500</v>
      </c>
      <c r="K174" s="48">
        <v>0</v>
      </c>
      <c r="L174" s="48">
        <v>0</v>
      </c>
      <c r="M174" s="48">
        <v>10000</v>
      </c>
      <c r="N174" s="191"/>
      <c r="O174" s="2"/>
      <c r="P174" s="52">
        <v>2</v>
      </c>
      <c r="Q174" s="52">
        <v>2</v>
      </c>
      <c r="R174" s="52">
        <v>2</v>
      </c>
      <c r="S174" s="52">
        <v>0</v>
      </c>
      <c r="T174" s="52">
        <v>0</v>
      </c>
      <c r="U174" s="52">
        <v>2</v>
      </c>
      <c r="V174" s="36"/>
      <c r="W174" s="36"/>
    </row>
    <row r="175" spans="1:23" s="22" customFormat="1" ht="51.75" customHeight="1" x14ac:dyDescent="0.25">
      <c r="A175" s="135"/>
      <c r="B175" s="123"/>
      <c r="C175" s="138"/>
      <c r="D175" s="138"/>
      <c r="E175" s="123"/>
      <c r="F175" s="71" t="s">
        <v>65</v>
      </c>
      <c r="G175" s="48">
        <f t="shared" ref="G175:G177" si="123">H175+I175+M175+J175+K175+L175</f>
        <v>0</v>
      </c>
      <c r="H175" s="49">
        <v>0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191"/>
      <c r="O175" s="2"/>
      <c r="P175" s="2"/>
      <c r="Q175" s="2"/>
      <c r="R175" s="2"/>
      <c r="S175" s="2"/>
      <c r="T175" s="2"/>
      <c r="U175" s="2"/>
      <c r="V175" s="36"/>
      <c r="W175" s="36"/>
    </row>
    <row r="176" spans="1:23" s="22" customFormat="1" ht="54" customHeight="1" x14ac:dyDescent="0.25">
      <c r="A176" s="135"/>
      <c r="B176" s="123"/>
      <c r="C176" s="138"/>
      <c r="D176" s="138"/>
      <c r="E176" s="123"/>
      <c r="F176" s="71" t="s">
        <v>66</v>
      </c>
      <c r="G176" s="48">
        <f t="shared" si="123"/>
        <v>0</v>
      </c>
      <c r="H176" s="49">
        <v>0</v>
      </c>
      <c r="I176" s="49">
        <v>0</v>
      </c>
      <c r="J176" s="49">
        <v>0</v>
      </c>
      <c r="K176" s="49">
        <v>0</v>
      </c>
      <c r="L176" s="49">
        <v>0</v>
      </c>
      <c r="M176" s="49">
        <v>0</v>
      </c>
      <c r="N176" s="191"/>
      <c r="O176" s="2"/>
      <c r="P176" s="2"/>
      <c r="Q176" s="2"/>
      <c r="R176" s="2"/>
      <c r="S176" s="2"/>
      <c r="T176" s="2"/>
      <c r="U176" s="2"/>
      <c r="V176" s="36"/>
      <c r="W176" s="36"/>
    </row>
    <row r="177" spans="1:23" s="22" customFormat="1" ht="39" customHeight="1" x14ac:dyDescent="0.25">
      <c r="A177" s="136"/>
      <c r="B177" s="124"/>
      <c r="C177" s="139"/>
      <c r="D177" s="139"/>
      <c r="E177" s="124"/>
      <c r="F177" s="71" t="s">
        <v>67</v>
      </c>
      <c r="G177" s="48">
        <f t="shared" si="123"/>
        <v>0</v>
      </c>
      <c r="H177" s="49">
        <v>0</v>
      </c>
      <c r="I177" s="49">
        <v>0</v>
      </c>
      <c r="J177" s="49">
        <v>0</v>
      </c>
      <c r="K177" s="49">
        <v>0</v>
      </c>
      <c r="L177" s="49">
        <v>0</v>
      </c>
      <c r="M177" s="49">
        <v>0</v>
      </c>
      <c r="N177" s="192"/>
      <c r="O177" s="2"/>
      <c r="P177" s="2"/>
      <c r="Q177" s="112"/>
      <c r="R177" s="2"/>
      <c r="S177" s="2"/>
      <c r="T177" s="2"/>
      <c r="U177" s="2"/>
      <c r="V177" s="36"/>
      <c r="W177" s="36"/>
    </row>
    <row r="178" spans="1:23" s="22" customFormat="1" ht="24" customHeight="1" x14ac:dyDescent="0.25">
      <c r="A178" s="134" t="s">
        <v>77</v>
      </c>
      <c r="B178" s="122" t="s">
        <v>76</v>
      </c>
      <c r="C178" s="137" t="s">
        <v>86</v>
      </c>
      <c r="D178" s="137" t="s">
        <v>121</v>
      </c>
      <c r="E178" s="122" t="s">
        <v>21</v>
      </c>
      <c r="F178" s="71" t="s">
        <v>8</v>
      </c>
      <c r="G178" s="48">
        <f t="shared" ref="G178:I178" si="124">G179+G180+G181+G182</f>
        <v>3102.05</v>
      </c>
      <c r="H178" s="48">
        <f t="shared" si="124"/>
        <v>0</v>
      </c>
      <c r="I178" s="48">
        <f t="shared" si="124"/>
        <v>0</v>
      </c>
      <c r="J178" s="48">
        <f t="shared" ref="J178:L178" si="125">J179+J180+J181+J182</f>
        <v>0</v>
      </c>
      <c r="K178" s="48">
        <f t="shared" si="125"/>
        <v>1040.82</v>
      </c>
      <c r="L178" s="48">
        <f t="shared" si="125"/>
        <v>1040.82</v>
      </c>
      <c r="M178" s="48">
        <f t="shared" ref="M178" si="126">M179+M180+M181+M182</f>
        <v>1020.41</v>
      </c>
      <c r="N178" s="140" t="s">
        <v>78</v>
      </c>
      <c r="O178" s="122" t="s">
        <v>79</v>
      </c>
      <c r="P178" s="119">
        <v>0</v>
      </c>
      <c r="Q178" s="119">
        <v>0</v>
      </c>
      <c r="R178" s="119">
        <v>0</v>
      </c>
      <c r="S178" s="119">
        <v>1</v>
      </c>
      <c r="T178" s="119">
        <v>1</v>
      </c>
      <c r="U178" s="119">
        <v>1</v>
      </c>
      <c r="V178" s="36"/>
      <c r="W178" s="36"/>
    </row>
    <row r="179" spans="1:23" s="22" customFormat="1" ht="83.25" customHeight="1" x14ac:dyDescent="0.25">
      <c r="A179" s="135"/>
      <c r="B179" s="123"/>
      <c r="C179" s="138"/>
      <c r="D179" s="138"/>
      <c r="E179" s="123"/>
      <c r="F179" s="71" t="s">
        <v>80</v>
      </c>
      <c r="G179" s="48">
        <f>H179+I179+M179+J179+K179+L179</f>
        <v>3102.05</v>
      </c>
      <c r="H179" s="49">
        <v>0</v>
      </c>
      <c r="I179" s="49">
        <v>0</v>
      </c>
      <c r="J179" s="49">
        <v>0</v>
      </c>
      <c r="K179" s="49">
        <v>1040.82</v>
      </c>
      <c r="L179" s="49">
        <v>1040.82</v>
      </c>
      <c r="M179" s="49">
        <v>1020.41</v>
      </c>
      <c r="N179" s="149"/>
      <c r="O179" s="123"/>
      <c r="P179" s="120"/>
      <c r="Q179" s="120"/>
      <c r="R179" s="120"/>
      <c r="S179" s="120"/>
      <c r="T179" s="120"/>
      <c r="U179" s="120"/>
      <c r="V179" s="36"/>
      <c r="W179" s="36"/>
    </row>
    <row r="180" spans="1:23" s="22" customFormat="1" ht="57" customHeight="1" x14ac:dyDescent="0.25">
      <c r="A180" s="135"/>
      <c r="B180" s="123"/>
      <c r="C180" s="138"/>
      <c r="D180" s="138"/>
      <c r="E180" s="123"/>
      <c r="F180" s="71" t="s">
        <v>65</v>
      </c>
      <c r="G180" s="48">
        <f t="shared" ref="G180:G182" si="127">H180+I180+M180+J180+K180+L180</f>
        <v>0</v>
      </c>
      <c r="H180" s="49">
        <v>0</v>
      </c>
      <c r="I180" s="49">
        <v>0</v>
      </c>
      <c r="J180" s="49">
        <v>0</v>
      </c>
      <c r="K180" s="49">
        <v>0</v>
      </c>
      <c r="L180" s="49">
        <v>0</v>
      </c>
      <c r="M180" s="49">
        <v>0</v>
      </c>
      <c r="N180" s="149"/>
      <c r="O180" s="123"/>
      <c r="P180" s="120"/>
      <c r="Q180" s="120"/>
      <c r="R180" s="120"/>
      <c r="S180" s="120"/>
      <c r="T180" s="120"/>
      <c r="U180" s="120"/>
      <c r="V180" s="36"/>
      <c r="W180" s="36"/>
    </row>
    <row r="181" spans="1:23" s="22" customFormat="1" ht="53.25" customHeight="1" x14ac:dyDescent="0.25">
      <c r="A181" s="135"/>
      <c r="B181" s="123"/>
      <c r="C181" s="138"/>
      <c r="D181" s="138"/>
      <c r="E181" s="123"/>
      <c r="F181" s="71" t="s">
        <v>66</v>
      </c>
      <c r="G181" s="48">
        <f t="shared" si="127"/>
        <v>0</v>
      </c>
      <c r="H181" s="49">
        <v>0</v>
      </c>
      <c r="I181" s="49">
        <v>0</v>
      </c>
      <c r="J181" s="49">
        <v>0</v>
      </c>
      <c r="K181" s="49">
        <v>0</v>
      </c>
      <c r="L181" s="49">
        <v>0</v>
      </c>
      <c r="M181" s="49">
        <v>0</v>
      </c>
      <c r="N181" s="149"/>
      <c r="O181" s="123"/>
      <c r="P181" s="120"/>
      <c r="Q181" s="120"/>
      <c r="R181" s="120"/>
      <c r="S181" s="120"/>
      <c r="T181" s="120"/>
      <c r="U181" s="120"/>
      <c r="V181" s="36"/>
      <c r="W181" s="36"/>
    </row>
    <row r="182" spans="1:23" s="22" customFormat="1" ht="32.25" customHeight="1" x14ac:dyDescent="0.25">
      <c r="A182" s="136"/>
      <c r="B182" s="124"/>
      <c r="C182" s="139"/>
      <c r="D182" s="139"/>
      <c r="E182" s="124"/>
      <c r="F182" s="71" t="s">
        <v>67</v>
      </c>
      <c r="G182" s="48">
        <f t="shared" si="127"/>
        <v>0</v>
      </c>
      <c r="H182" s="49">
        <v>0</v>
      </c>
      <c r="I182" s="49">
        <v>0</v>
      </c>
      <c r="J182" s="49">
        <v>0</v>
      </c>
      <c r="K182" s="49">
        <v>0</v>
      </c>
      <c r="L182" s="49">
        <v>0</v>
      </c>
      <c r="M182" s="49">
        <v>0</v>
      </c>
      <c r="N182" s="141"/>
      <c r="O182" s="124"/>
      <c r="P182" s="121"/>
      <c r="Q182" s="121"/>
      <c r="R182" s="121"/>
      <c r="S182" s="121"/>
      <c r="T182" s="121"/>
      <c r="U182" s="121"/>
      <c r="V182" s="36"/>
      <c r="W182" s="36"/>
    </row>
    <row r="183" spans="1:23" s="22" customFormat="1" ht="24" customHeight="1" x14ac:dyDescent="0.25">
      <c r="A183" s="134" t="s">
        <v>95</v>
      </c>
      <c r="B183" s="122" t="s">
        <v>129</v>
      </c>
      <c r="C183" s="137" t="s">
        <v>86</v>
      </c>
      <c r="D183" s="137" t="s">
        <v>121</v>
      </c>
      <c r="E183" s="122" t="s">
        <v>21</v>
      </c>
      <c r="F183" s="71" t="s">
        <v>8</v>
      </c>
      <c r="G183" s="48">
        <f t="shared" ref="G183:H183" si="128">G184+G185+G186+G187</f>
        <v>20000</v>
      </c>
      <c r="H183" s="48">
        <f t="shared" si="128"/>
        <v>0</v>
      </c>
      <c r="I183" s="48">
        <v>0</v>
      </c>
      <c r="J183" s="48">
        <f t="shared" ref="J183:L183" si="129">J184+J185+J186+J187</f>
        <v>10000</v>
      </c>
      <c r="K183" s="48">
        <f t="shared" si="129"/>
        <v>0</v>
      </c>
      <c r="L183" s="48">
        <f t="shared" si="129"/>
        <v>0</v>
      </c>
      <c r="M183" s="48">
        <f t="shared" ref="M183" si="130">M184+M185+M186+M187</f>
        <v>10000</v>
      </c>
      <c r="N183" s="140" t="s">
        <v>91</v>
      </c>
      <c r="O183" s="122" t="s">
        <v>79</v>
      </c>
      <c r="P183" s="119">
        <v>0</v>
      </c>
      <c r="Q183" s="119">
        <v>0</v>
      </c>
      <c r="R183" s="119">
        <v>0</v>
      </c>
      <c r="S183" s="119">
        <v>0</v>
      </c>
      <c r="T183" s="119">
        <v>0</v>
      </c>
      <c r="U183" s="119">
        <v>1</v>
      </c>
      <c r="V183" s="36"/>
      <c r="W183" s="36"/>
    </row>
    <row r="184" spans="1:23" s="22" customFormat="1" ht="85.5" customHeight="1" x14ac:dyDescent="0.25">
      <c r="A184" s="135"/>
      <c r="B184" s="123"/>
      <c r="C184" s="138"/>
      <c r="D184" s="138"/>
      <c r="E184" s="123"/>
      <c r="F184" s="71" t="s">
        <v>80</v>
      </c>
      <c r="G184" s="48">
        <f>H184+I184+M184+J184+K184+L184</f>
        <v>20000</v>
      </c>
      <c r="H184" s="49">
        <v>0</v>
      </c>
      <c r="I184" s="49">
        <v>0</v>
      </c>
      <c r="J184" s="49">
        <v>10000</v>
      </c>
      <c r="K184" s="49">
        <v>0</v>
      </c>
      <c r="L184" s="49">
        <v>0</v>
      </c>
      <c r="M184" s="49">
        <v>10000</v>
      </c>
      <c r="N184" s="149"/>
      <c r="O184" s="123"/>
      <c r="P184" s="120"/>
      <c r="Q184" s="120"/>
      <c r="R184" s="120"/>
      <c r="S184" s="120"/>
      <c r="T184" s="120"/>
      <c r="U184" s="120"/>
      <c r="V184" s="36"/>
      <c r="W184" s="36"/>
    </row>
    <row r="185" spans="1:23" s="22" customFormat="1" ht="50.25" customHeight="1" x14ac:dyDescent="0.25">
      <c r="A185" s="135"/>
      <c r="B185" s="123"/>
      <c r="C185" s="138"/>
      <c r="D185" s="138"/>
      <c r="E185" s="123"/>
      <c r="F185" s="71" t="s">
        <v>65</v>
      </c>
      <c r="G185" s="48">
        <f t="shared" ref="G185:G187" si="131">H185+I185+M185+J185+K185+L185</f>
        <v>0</v>
      </c>
      <c r="H185" s="49">
        <v>0</v>
      </c>
      <c r="I185" s="49">
        <v>0</v>
      </c>
      <c r="J185" s="49">
        <v>0</v>
      </c>
      <c r="K185" s="49">
        <v>0</v>
      </c>
      <c r="L185" s="49">
        <v>0</v>
      </c>
      <c r="M185" s="49">
        <v>0</v>
      </c>
      <c r="N185" s="149"/>
      <c r="O185" s="123"/>
      <c r="P185" s="120"/>
      <c r="Q185" s="120"/>
      <c r="R185" s="120"/>
      <c r="S185" s="120"/>
      <c r="T185" s="120"/>
      <c r="U185" s="120"/>
      <c r="V185" s="36"/>
      <c r="W185" s="36"/>
    </row>
    <row r="186" spans="1:23" s="22" customFormat="1" ht="53.25" customHeight="1" x14ac:dyDescent="0.25">
      <c r="A186" s="135"/>
      <c r="B186" s="123"/>
      <c r="C186" s="138"/>
      <c r="D186" s="138"/>
      <c r="E186" s="123"/>
      <c r="F186" s="71" t="s">
        <v>66</v>
      </c>
      <c r="G186" s="48">
        <f t="shared" si="131"/>
        <v>0</v>
      </c>
      <c r="H186" s="49">
        <v>0</v>
      </c>
      <c r="I186" s="49">
        <v>0</v>
      </c>
      <c r="J186" s="49">
        <v>0</v>
      </c>
      <c r="K186" s="49">
        <v>0</v>
      </c>
      <c r="L186" s="49">
        <v>0</v>
      </c>
      <c r="M186" s="49">
        <v>0</v>
      </c>
      <c r="N186" s="149"/>
      <c r="O186" s="123"/>
      <c r="P186" s="120"/>
      <c r="Q186" s="120"/>
      <c r="R186" s="120"/>
      <c r="S186" s="120"/>
      <c r="T186" s="120"/>
      <c r="U186" s="120"/>
      <c r="V186" s="36"/>
      <c r="W186" s="36"/>
    </row>
    <row r="187" spans="1:23" s="22" customFormat="1" ht="32.25" customHeight="1" x14ac:dyDescent="0.25">
      <c r="A187" s="136"/>
      <c r="B187" s="124"/>
      <c r="C187" s="139"/>
      <c r="D187" s="139"/>
      <c r="E187" s="124"/>
      <c r="F187" s="71" t="s">
        <v>67</v>
      </c>
      <c r="G187" s="48">
        <f t="shared" si="131"/>
        <v>0</v>
      </c>
      <c r="H187" s="49">
        <v>0</v>
      </c>
      <c r="I187" s="49">
        <v>0</v>
      </c>
      <c r="J187" s="49">
        <v>0</v>
      </c>
      <c r="K187" s="49">
        <v>0</v>
      </c>
      <c r="L187" s="49">
        <v>0</v>
      </c>
      <c r="M187" s="49">
        <v>0</v>
      </c>
      <c r="N187" s="141"/>
      <c r="O187" s="124"/>
      <c r="P187" s="121"/>
      <c r="Q187" s="121"/>
      <c r="R187" s="121"/>
      <c r="S187" s="121"/>
      <c r="T187" s="121"/>
      <c r="U187" s="121"/>
      <c r="V187" s="36"/>
      <c r="W187" s="36"/>
    </row>
    <row r="188" spans="1:23" s="36" customFormat="1" ht="15.75" customHeight="1" x14ac:dyDescent="0.25">
      <c r="A188" s="174" t="s">
        <v>81</v>
      </c>
      <c r="B188" s="131" t="s">
        <v>93</v>
      </c>
      <c r="C188" s="177" t="s">
        <v>86</v>
      </c>
      <c r="D188" s="177" t="s">
        <v>121</v>
      </c>
      <c r="E188" s="131" t="s">
        <v>21</v>
      </c>
      <c r="F188" s="13" t="s">
        <v>8</v>
      </c>
      <c r="G188" s="47">
        <f>G189+G190+G191+G192</f>
        <v>26090864.449999999</v>
      </c>
      <c r="H188" s="47">
        <f>H189+H190+H191+H192</f>
        <v>11479226.5</v>
      </c>
      <c r="I188" s="47">
        <f t="shared" ref="I188:J188" si="132">I189+I190+I191+I192</f>
        <v>5000000</v>
      </c>
      <c r="J188" s="47">
        <f t="shared" si="132"/>
        <v>9611637.9499999993</v>
      </c>
      <c r="K188" s="47">
        <f t="shared" ref="K188:L188" si="133">K189+K190+K191+K192</f>
        <v>0</v>
      </c>
      <c r="L188" s="47">
        <f t="shared" si="133"/>
        <v>0</v>
      </c>
      <c r="M188" s="47">
        <f t="shared" ref="M188" si="134">M189+M190+M191+M192</f>
        <v>0</v>
      </c>
      <c r="N188" s="153" t="s">
        <v>14</v>
      </c>
      <c r="O188" s="131" t="s">
        <v>14</v>
      </c>
      <c r="P188" s="131" t="s">
        <v>14</v>
      </c>
      <c r="Q188" s="122" t="s">
        <v>14</v>
      </c>
      <c r="R188" s="122" t="s">
        <v>14</v>
      </c>
      <c r="S188" s="122" t="s">
        <v>14</v>
      </c>
      <c r="T188" s="122" t="s">
        <v>14</v>
      </c>
      <c r="U188" s="122" t="s">
        <v>14</v>
      </c>
    </row>
    <row r="189" spans="1:23" s="36" customFormat="1" ht="120.75" customHeight="1" x14ac:dyDescent="0.25">
      <c r="A189" s="175"/>
      <c r="B189" s="132"/>
      <c r="C189" s="178"/>
      <c r="D189" s="178"/>
      <c r="E189" s="132"/>
      <c r="F189" s="13" t="s">
        <v>80</v>
      </c>
      <c r="G189" s="47">
        <f>H189+I189+M189+J189+K189+L189</f>
        <v>421817.29000000004</v>
      </c>
      <c r="H189" s="51">
        <f>H231+H225+H194+H199+H205+H220+H210+H215+H237+H242</f>
        <v>229584.53</v>
      </c>
      <c r="I189" s="51">
        <f t="shared" ref="I189:M189" si="135">I231+I225+I194+I199+I205+I220+I210+I215+I237+I242</f>
        <v>0</v>
      </c>
      <c r="J189" s="51">
        <f t="shared" si="135"/>
        <v>192232.76</v>
      </c>
      <c r="K189" s="51">
        <f t="shared" si="135"/>
        <v>0</v>
      </c>
      <c r="L189" s="51">
        <f t="shared" si="135"/>
        <v>0</v>
      </c>
      <c r="M189" s="51">
        <f t="shared" si="135"/>
        <v>0</v>
      </c>
      <c r="N189" s="154"/>
      <c r="O189" s="132"/>
      <c r="P189" s="132"/>
      <c r="Q189" s="123"/>
      <c r="R189" s="123"/>
      <c r="S189" s="123"/>
      <c r="T189" s="123"/>
      <c r="U189" s="123"/>
    </row>
    <row r="190" spans="1:23" s="36" customFormat="1" ht="73.5" customHeight="1" x14ac:dyDescent="0.25">
      <c r="A190" s="175"/>
      <c r="B190" s="132"/>
      <c r="C190" s="178"/>
      <c r="D190" s="178"/>
      <c r="E190" s="132"/>
      <c r="F190" s="13" t="s">
        <v>65</v>
      </c>
      <c r="G190" s="47">
        <f t="shared" ref="G190:G191" si="136">H190+I190+M190+J190+K190+L190</f>
        <v>25669047.16</v>
      </c>
      <c r="H190" s="51">
        <f t="shared" ref="H190:M190" si="137">H232+H226+H195+H200+H206+H221+H211+H216+H238+H243</f>
        <v>11249641.970000001</v>
      </c>
      <c r="I190" s="51">
        <f t="shared" si="137"/>
        <v>5000000</v>
      </c>
      <c r="J190" s="51">
        <f t="shared" si="137"/>
        <v>9419405.1899999995</v>
      </c>
      <c r="K190" s="51">
        <f t="shared" si="137"/>
        <v>0</v>
      </c>
      <c r="L190" s="51">
        <f t="shared" si="137"/>
        <v>0</v>
      </c>
      <c r="M190" s="51">
        <f t="shared" si="137"/>
        <v>0</v>
      </c>
      <c r="N190" s="154"/>
      <c r="O190" s="132"/>
      <c r="P190" s="132"/>
      <c r="Q190" s="123"/>
      <c r="R190" s="123"/>
      <c r="S190" s="123"/>
      <c r="T190" s="123"/>
      <c r="U190" s="123"/>
    </row>
    <row r="191" spans="1:23" s="36" customFormat="1" ht="69.75" customHeight="1" x14ac:dyDescent="0.25">
      <c r="A191" s="175"/>
      <c r="B191" s="132"/>
      <c r="C191" s="178"/>
      <c r="D191" s="178"/>
      <c r="E191" s="132"/>
      <c r="F191" s="13" t="s">
        <v>66</v>
      </c>
      <c r="G191" s="47">
        <f t="shared" si="136"/>
        <v>0</v>
      </c>
      <c r="H191" s="51">
        <f t="shared" ref="H191:M191" si="138">H233+H227+H196+H201+H207+H222+H212+H217+H239+H244</f>
        <v>0</v>
      </c>
      <c r="I191" s="51">
        <f t="shared" si="138"/>
        <v>0</v>
      </c>
      <c r="J191" s="51">
        <f t="shared" si="138"/>
        <v>0</v>
      </c>
      <c r="K191" s="51">
        <f t="shared" si="138"/>
        <v>0</v>
      </c>
      <c r="L191" s="51">
        <f t="shared" si="138"/>
        <v>0</v>
      </c>
      <c r="M191" s="51">
        <f t="shared" si="138"/>
        <v>0</v>
      </c>
      <c r="N191" s="154"/>
      <c r="O191" s="132"/>
      <c r="P191" s="132"/>
      <c r="Q191" s="123"/>
      <c r="R191" s="123"/>
      <c r="S191" s="123"/>
      <c r="T191" s="123"/>
      <c r="U191" s="123"/>
    </row>
    <row r="192" spans="1:23" s="36" customFormat="1" ht="36" customHeight="1" x14ac:dyDescent="0.25">
      <c r="A192" s="176"/>
      <c r="B192" s="133"/>
      <c r="C192" s="179"/>
      <c r="D192" s="179"/>
      <c r="E192" s="133"/>
      <c r="F192" s="13" t="s">
        <v>67</v>
      </c>
      <c r="G192" s="47">
        <f>H192+I192+M192</f>
        <v>0</v>
      </c>
      <c r="H192" s="51">
        <f t="shared" ref="H192:M192" si="139">H234+H228+H197+H202+H208+H223+H213+H218+H240+H245</f>
        <v>0</v>
      </c>
      <c r="I192" s="51">
        <f t="shared" si="139"/>
        <v>0</v>
      </c>
      <c r="J192" s="51">
        <f t="shared" si="139"/>
        <v>0</v>
      </c>
      <c r="K192" s="51">
        <f t="shared" si="139"/>
        <v>0</v>
      </c>
      <c r="L192" s="51">
        <f t="shared" si="139"/>
        <v>0</v>
      </c>
      <c r="M192" s="51">
        <f t="shared" si="139"/>
        <v>0</v>
      </c>
      <c r="N192" s="155"/>
      <c r="O192" s="133"/>
      <c r="P192" s="133"/>
      <c r="Q192" s="124"/>
      <c r="R192" s="124"/>
      <c r="S192" s="124"/>
      <c r="T192" s="124"/>
      <c r="U192" s="124"/>
    </row>
    <row r="193" spans="1:23" s="22" customFormat="1" ht="34.5" hidden="1" customHeight="1" x14ac:dyDescent="0.25">
      <c r="A193" s="98" t="s">
        <v>96</v>
      </c>
      <c r="B193" s="122" t="s">
        <v>94</v>
      </c>
      <c r="C193" s="84" t="s">
        <v>86</v>
      </c>
      <c r="D193" s="84" t="s">
        <v>111</v>
      </c>
      <c r="E193" s="122" t="s">
        <v>21</v>
      </c>
      <c r="F193" s="71" t="s">
        <v>8</v>
      </c>
      <c r="G193" s="48">
        <f>G194+G195+G196+G197</f>
        <v>0</v>
      </c>
      <c r="H193" s="48">
        <f t="shared" ref="H193:I193" si="140">H194+H195+H196+H197</f>
        <v>0</v>
      </c>
      <c r="I193" s="48">
        <f t="shared" si="140"/>
        <v>0</v>
      </c>
      <c r="J193" s="48">
        <f t="shared" ref="J193:L193" si="141">J194+J195+J196+J197</f>
        <v>0</v>
      </c>
      <c r="K193" s="48">
        <f t="shared" si="141"/>
        <v>0</v>
      </c>
      <c r="L193" s="48">
        <f t="shared" si="141"/>
        <v>0</v>
      </c>
      <c r="M193" s="48">
        <f t="shared" ref="M193" si="142">M194+M195+M196+M197</f>
        <v>0</v>
      </c>
      <c r="N193" s="140" t="s">
        <v>97</v>
      </c>
      <c r="O193" s="116" t="s">
        <v>72</v>
      </c>
      <c r="P193" s="116"/>
      <c r="Q193" s="116"/>
      <c r="R193" s="116"/>
      <c r="S193" s="116"/>
      <c r="T193" s="116"/>
      <c r="U193" s="116"/>
      <c r="V193" s="36"/>
      <c r="W193" s="36"/>
    </row>
    <row r="194" spans="1:23" s="22" customFormat="1" ht="34.5" hidden="1" customHeight="1" x14ac:dyDescent="0.25">
      <c r="A194" s="96"/>
      <c r="B194" s="123"/>
      <c r="C194" s="85"/>
      <c r="D194" s="85"/>
      <c r="E194" s="123"/>
      <c r="F194" s="71" t="s">
        <v>80</v>
      </c>
      <c r="G194" s="48">
        <f>H194+I194+M194</f>
        <v>0</v>
      </c>
      <c r="H194" s="49"/>
      <c r="I194" s="49"/>
      <c r="J194" s="49"/>
      <c r="K194" s="49"/>
      <c r="L194" s="49"/>
      <c r="M194" s="49"/>
      <c r="N194" s="141"/>
      <c r="O194" s="118"/>
      <c r="P194" s="118"/>
      <c r="Q194" s="118"/>
      <c r="R194" s="118"/>
      <c r="S194" s="118"/>
      <c r="T194" s="118"/>
      <c r="U194" s="118"/>
      <c r="V194" s="36"/>
      <c r="W194" s="36"/>
    </row>
    <row r="195" spans="1:23" s="22" customFormat="1" ht="34.5" hidden="1" customHeight="1" x14ac:dyDescent="0.25">
      <c r="A195" s="96"/>
      <c r="B195" s="2"/>
      <c r="C195" s="85"/>
      <c r="D195" s="85"/>
      <c r="E195" s="123"/>
      <c r="F195" s="71" t="s">
        <v>65</v>
      </c>
      <c r="G195" s="48">
        <f>H195+I195+M195</f>
        <v>0</v>
      </c>
      <c r="H195" s="49"/>
      <c r="I195" s="49"/>
      <c r="J195" s="49"/>
      <c r="K195" s="49"/>
      <c r="L195" s="49"/>
      <c r="M195" s="49"/>
      <c r="N195" s="88" t="s">
        <v>98</v>
      </c>
      <c r="O195" s="80" t="s">
        <v>72</v>
      </c>
      <c r="P195" s="80"/>
      <c r="Q195" s="80"/>
      <c r="R195" s="80"/>
      <c r="S195" s="80"/>
      <c r="T195" s="80"/>
      <c r="U195" s="80"/>
      <c r="V195" s="36"/>
      <c r="W195" s="36"/>
    </row>
    <row r="196" spans="1:23" s="22" customFormat="1" ht="34.5" hidden="1" customHeight="1" x14ac:dyDescent="0.25">
      <c r="A196" s="96"/>
      <c r="B196" s="2"/>
      <c r="C196" s="85"/>
      <c r="D196" s="85"/>
      <c r="E196" s="124"/>
      <c r="F196" s="71" t="s">
        <v>66</v>
      </c>
      <c r="G196" s="48">
        <f>H196+I196+M196</f>
        <v>0</v>
      </c>
      <c r="H196" s="49"/>
      <c r="I196" s="49"/>
      <c r="J196" s="49"/>
      <c r="K196" s="49"/>
      <c r="L196" s="49"/>
      <c r="M196" s="49"/>
      <c r="N196" s="89"/>
      <c r="O196" s="80"/>
      <c r="P196" s="80"/>
      <c r="Q196" s="80"/>
      <c r="R196" s="80"/>
      <c r="S196" s="80"/>
      <c r="T196" s="80"/>
      <c r="U196" s="80"/>
      <c r="V196" s="36"/>
      <c r="W196" s="36"/>
    </row>
    <row r="197" spans="1:23" s="36" customFormat="1" ht="34.5" hidden="1" customHeight="1" x14ac:dyDescent="0.25">
      <c r="A197" s="96"/>
      <c r="B197" s="2"/>
      <c r="C197" s="85"/>
      <c r="D197" s="85"/>
      <c r="E197" s="87"/>
      <c r="F197" s="71" t="s">
        <v>67</v>
      </c>
      <c r="G197" s="47">
        <f>H197+I197+M197</f>
        <v>0</v>
      </c>
      <c r="H197" s="51"/>
      <c r="I197" s="51"/>
      <c r="J197" s="51"/>
      <c r="K197" s="51"/>
      <c r="L197" s="51"/>
      <c r="M197" s="51"/>
      <c r="N197" s="92"/>
      <c r="O197" s="80"/>
      <c r="P197" s="80"/>
      <c r="Q197" s="80"/>
      <c r="R197" s="80"/>
      <c r="S197" s="80"/>
      <c r="T197" s="80"/>
      <c r="U197" s="80"/>
    </row>
    <row r="198" spans="1:23" s="22" customFormat="1" ht="34.5" hidden="1" customHeight="1" x14ac:dyDescent="0.25">
      <c r="A198" s="98" t="s">
        <v>103</v>
      </c>
      <c r="B198" s="122" t="s">
        <v>107</v>
      </c>
      <c r="C198" s="84" t="s">
        <v>86</v>
      </c>
      <c r="D198" s="84" t="s">
        <v>111</v>
      </c>
      <c r="E198" s="122" t="s">
        <v>21</v>
      </c>
      <c r="F198" s="71" t="s">
        <v>8</v>
      </c>
      <c r="G198" s="48">
        <f>G199+G200+G201+G202+G203</f>
        <v>0</v>
      </c>
      <c r="H198" s="48">
        <f>H199+H200+H201+H202</f>
        <v>0</v>
      </c>
      <c r="I198" s="48">
        <f t="shared" ref="I198" si="143">I199+I200+I201+I202</f>
        <v>0</v>
      </c>
      <c r="J198" s="48">
        <f t="shared" ref="J198:L198" si="144">J199+J200+J201+J202</f>
        <v>0</v>
      </c>
      <c r="K198" s="48">
        <f t="shared" si="144"/>
        <v>0</v>
      </c>
      <c r="L198" s="48">
        <f t="shared" si="144"/>
        <v>0</v>
      </c>
      <c r="M198" s="48">
        <f t="shared" ref="M198" si="145">M199+M200+M201+M202</f>
        <v>0</v>
      </c>
      <c r="N198" s="140" t="s">
        <v>108</v>
      </c>
      <c r="O198" s="116" t="s">
        <v>72</v>
      </c>
      <c r="P198" s="116"/>
      <c r="Q198" s="116"/>
      <c r="R198" s="116"/>
      <c r="S198" s="116"/>
      <c r="T198" s="116"/>
      <c r="U198" s="116"/>
      <c r="V198" s="36"/>
      <c r="W198" s="36"/>
    </row>
    <row r="199" spans="1:23" s="22" customFormat="1" ht="34.5" hidden="1" customHeight="1" x14ac:dyDescent="0.25">
      <c r="A199" s="180"/>
      <c r="B199" s="123"/>
      <c r="C199" s="85"/>
      <c r="D199" s="138"/>
      <c r="E199" s="123"/>
      <c r="F199" s="71" t="s">
        <v>80</v>
      </c>
      <c r="G199" s="48">
        <f>H199+I199+M199</f>
        <v>0</v>
      </c>
      <c r="H199" s="49"/>
      <c r="I199" s="49"/>
      <c r="J199" s="49"/>
      <c r="K199" s="49"/>
      <c r="L199" s="49"/>
      <c r="M199" s="49"/>
      <c r="N199" s="149"/>
      <c r="O199" s="117"/>
      <c r="P199" s="117"/>
      <c r="Q199" s="117"/>
      <c r="R199" s="117"/>
      <c r="S199" s="117"/>
      <c r="T199" s="117"/>
      <c r="U199" s="117"/>
      <c r="V199" s="36"/>
      <c r="W199" s="36"/>
    </row>
    <row r="200" spans="1:23" s="22" customFormat="1" ht="34.5" hidden="1" customHeight="1" x14ac:dyDescent="0.25">
      <c r="A200" s="180"/>
      <c r="B200" s="123"/>
      <c r="C200" s="138"/>
      <c r="D200" s="138"/>
      <c r="E200" s="123"/>
      <c r="F200" s="71" t="s">
        <v>65</v>
      </c>
      <c r="G200" s="48">
        <f>H200+I200+M200</f>
        <v>0</v>
      </c>
      <c r="H200" s="49"/>
      <c r="I200" s="49"/>
      <c r="J200" s="49"/>
      <c r="K200" s="49"/>
      <c r="L200" s="49"/>
      <c r="M200" s="49"/>
      <c r="N200" s="149"/>
      <c r="O200" s="117"/>
      <c r="P200" s="117"/>
      <c r="Q200" s="117"/>
      <c r="R200" s="117"/>
      <c r="S200" s="117"/>
      <c r="T200" s="117"/>
      <c r="U200" s="117"/>
      <c r="V200" s="36"/>
      <c r="W200" s="36"/>
    </row>
    <row r="201" spans="1:23" s="22" customFormat="1" ht="47.25" hidden="1" x14ac:dyDescent="0.25">
      <c r="A201" s="180"/>
      <c r="B201" s="123"/>
      <c r="C201" s="138"/>
      <c r="D201" s="138"/>
      <c r="E201" s="124"/>
      <c r="F201" s="71" t="s">
        <v>66</v>
      </c>
      <c r="G201" s="48">
        <f>H201+I201+M201</f>
        <v>0</v>
      </c>
      <c r="H201" s="49"/>
      <c r="I201" s="49"/>
      <c r="J201" s="49"/>
      <c r="K201" s="49"/>
      <c r="L201" s="49"/>
      <c r="M201" s="49"/>
      <c r="N201" s="149"/>
      <c r="O201" s="117"/>
      <c r="P201" s="117"/>
      <c r="Q201" s="117"/>
      <c r="R201" s="117"/>
      <c r="S201" s="117"/>
      <c r="T201" s="117"/>
      <c r="U201" s="117"/>
      <c r="V201" s="36"/>
      <c r="W201" s="36"/>
    </row>
    <row r="202" spans="1:23" s="22" customFormat="1" ht="31.5" hidden="1" x14ac:dyDescent="0.25">
      <c r="A202" s="180"/>
      <c r="B202" s="123"/>
      <c r="C202" s="138"/>
      <c r="D202" s="138"/>
      <c r="E202" s="2"/>
      <c r="F202" s="71" t="s">
        <v>67</v>
      </c>
      <c r="G202" s="48">
        <f>H202+I202+M202</f>
        <v>0</v>
      </c>
      <c r="H202" s="49"/>
      <c r="I202" s="49"/>
      <c r="J202" s="49"/>
      <c r="K202" s="49"/>
      <c r="L202" s="49"/>
      <c r="M202" s="49"/>
      <c r="N202" s="149"/>
      <c r="O202" s="118"/>
      <c r="P202" s="118"/>
      <c r="Q202" s="118"/>
      <c r="R202" s="118"/>
      <c r="S202" s="118"/>
      <c r="T202" s="118"/>
      <c r="U202" s="118"/>
      <c r="V202" s="36"/>
      <c r="W202" s="36"/>
    </row>
    <row r="203" spans="1:23" s="22" customFormat="1" ht="34.5" hidden="1" customHeight="1" x14ac:dyDescent="0.25">
      <c r="A203" s="181"/>
      <c r="B203" s="124"/>
      <c r="C203" s="139"/>
      <c r="D203" s="139"/>
      <c r="E203" s="8"/>
      <c r="F203" s="71" t="s">
        <v>67</v>
      </c>
      <c r="G203" s="48">
        <f>H203+I203+M203</f>
        <v>0</v>
      </c>
      <c r="H203" s="49"/>
      <c r="I203" s="49"/>
      <c r="J203" s="49"/>
      <c r="K203" s="49"/>
      <c r="L203" s="49"/>
      <c r="M203" s="49"/>
      <c r="N203" s="141"/>
      <c r="O203" s="81"/>
      <c r="P203" s="81"/>
      <c r="Q203" s="81"/>
      <c r="R203" s="81"/>
      <c r="S203" s="81"/>
      <c r="T203" s="81"/>
      <c r="U203" s="81"/>
      <c r="V203" s="36"/>
      <c r="W203" s="36"/>
    </row>
    <row r="204" spans="1:23" s="22" customFormat="1" ht="34.5" hidden="1" customHeight="1" x14ac:dyDescent="0.25">
      <c r="A204" s="98" t="s">
        <v>104</v>
      </c>
      <c r="B204" s="122" t="s">
        <v>106</v>
      </c>
      <c r="C204" s="84" t="s">
        <v>86</v>
      </c>
      <c r="D204" s="84" t="s">
        <v>111</v>
      </c>
      <c r="E204" s="122" t="s">
        <v>21</v>
      </c>
      <c r="F204" s="71" t="s">
        <v>8</v>
      </c>
      <c r="G204" s="48">
        <f>G205+G206+G207+G208</f>
        <v>0</v>
      </c>
      <c r="H204" s="48">
        <f>H205+H206+H207+H208</f>
        <v>0</v>
      </c>
      <c r="I204" s="48">
        <f t="shared" ref="I204" si="146">I205+I206+I207+I208</f>
        <v>0</v>
      </c>
      <c r="J204" s="48">
        <f t="shared" ref="J204:L204" si="147">J205+J206+J207+J208</f>
        <v>0</v>
      </c>
      <c r="K204" s="48">
        <f t="shared" si="147"/>
        <v>0</v>
      </c>
      <c r="L204" s="48">
        <f t="shared" si="147"/>
        <v>0</v>
      </c>
      <c r="M204" s="48">
        <f t="shared" ref="M204" si="148">M205+M206+M207+M208</f>
        <v>0</v>
      </c>
      <c r="N204" s="140" t="s">
        <v>105</v>
      </c>
      <c r="O204" s="116" t="s">
        <v>72</v>
      </c>
      <c r="P204" s="150"/>
      <c r="Q204" s="116"/>
      <c r="R204" s="116"/>
      <c r="S204" s="116"/>
      <c r="T204" s="116"/>
      <c r="U204" s="116"/>
      <c r="V204" s="36"/>
      <c r="W204" s="36"/>
    </row>
    <row r="205" spans="1:23" s="22" customFormat="1" ht="34.5" hidden="1" customHeight="1" x14ac:dyDescent="0.25">
      <c r="A205" s="96"/>
      <c r="B205" s="123"/>
      <c r="C205" s="85"/>
      <c r="D205" s="85"/>
      <c r="E205" s="123"/>
      <c r="F205" s="71" t="s">
        <v>80</v>
      </c>
      <c r="G205" s="48">
        <f>H205+I205+M205</f>
        <v>0</v>
      </c>
      <c r="H205" s="49"/>
      <c r="I205" s="49"/>
      <c r="J205" s="49"/>
      <c r="K205" s="49"/>
      <c r="L205" s="49"/>
      <c r="M205" s="49"/>
      <c r="N205" s="149"/>
      <c r="O205" s="117"/>
      <c r="P205" s="151"/>
      <c r="Q205" s="117"/>
      <c r="R205" s="117"/>
      <c r="S205" s="117"/>
      <c r="T205" s="117"/>
      <c r="U205" s="117"/>
      <c r="V205" s="36"/>
      <c r="W205" s="36"/>
    </row>
    <row r="206" spans="1:23" s="22" customFormat="1" ht="34.5" hidden="1" customHeight="1" x14ac:dyDescent="0.25">
      <c r="A206" s="96"/>
      <c r="B206" s="123"/>
      <c r="C206" s="85"/>
      <c r="D206" s="85"/>
      <c r="E206" s="123"/>
      <c r="F206" s="71" t="s">
        <v>65</v>
      </c>
      <c r="G206" s="48">
        <f>H206+I206+M206</f>
        <v>0</v>
      </c>
      <c r="H206" s="49"/>
      <c r="I206" s="49"/>
      <c r="J206" s="49"/>
      <c r="K206" s="49"/>
      <c r="L206" s="49"/>
      <c r="M206" s="49"/>
      <c r="N206" s="149"/>
      <c r="O206" s="117"/>
      <c r="P206" s="151"/>
      <c r="Q206" s="117"/>
      <c r="R206" s="117"/>
      <c r="S206" s="117"/>
      <c r="T206" s="117"/>
      <c r="U206" s="117"/>
      <c r="V206" s="36"/>
      <c r="W206" s="36"/>
    </row>
    <row r="207" spans="1:23" s="22" customFormat="1" ht="47.25" hidden="1" x14ac:dyDescent="0.25">
      <c r="A207" s="96"/>
      <c r="B207" s="123"/>
      <c r="C207" s="85"/>
      <c r="D207" s="85"/>
      <c r="E207" s="123"/>
      <c r="F207" s="71" t="s">
        <v>66</v>
      </c>
      <c r="G207" s="48">
        <f>H207+I207+M207</f>
        <v>0</v>
      </c>
      <c r="H207" s="49"/>
      <c r="I207" s="49"/>
      <c r="J207" s="49"/>
      <c r="K207" s="49"/>
      <c r="L207" s="49"/>
      <c r="M207" s="49"/>
      <c r="N207" s="149"/>
      <c r="O207" s="117"/>
      <c r="P207" s="151"/>
      <c r="Q207" s="117"/>
      <c r="R207" s="117"/>
      <c r="S207" s="117"/>
      <c r="T207" s="117"/>
      <c r="U207" s="117"/>
      <c r="V207" s="36"/>
      <c r="W207" s="36"/>
    </row>
    <row r="208" spans="1:23" s="22" customFormat="1" ht="34.5" hidden="1" customHeight="1" x14ac:dyDescent="0.25">
      <c r="A208" s="97"/>
      <c r="B208" s="124"/>
      <c r="C208" s="86"/>
      <c r="D208" s="86"/>
      <c r="E208" s="124"/>
      <c r="F208" s="71" t="s">
        <v>67</v>
      </c>
      <c r="G208" s="48">
        <f>H208+I208+M208</f>
        <v>0</v>
      </c>
      <c r="H208" s="49"/>
      <c r="I208" s="49"/>
      <c r="J208" s="49"/>
      <c r="K208" s="49"/>
      <c r="L208" s="49"/>
      <c r="M208" s="49"/>
      <c r="N208" s="141"/>
      <c r="O208" s="118"/>
      <c r="P208" s="152"/>
      <c r="Q208" s="118"/>
      <c r="R208" s="118"/>
      <c r="S208" s="118"/>
      <c r="T208" s="118"/>
      <c r="U208" s="118"/>
      <c r="V208" s="36"/>
      <c r="W208" s="36"/>
    </row>
    <row r="209" spans="1:23" s="22" customFormat="1" ht="15.75" customHeight="1" x14ac:dyDescent="0.25">
      <c r="A209" s="98" t="s">
        <v>114</v>
      </c>
      <c r="B209" s="122" t="s">
        <v>109</v>
      </c>
      <c r="C209" s="84" t="s">
        <v>86</v>
      </c>
      <c r="D209" s="84" t="s">
        <v>121</v>
      </c>
      <c r="E209" s="122" t="s">
        <v>21</v>
      </c>
      <c r="F209" s="71" t="s">
        <v>8</v>
      </c>
      <c r="G209" s="48">
        <f>G210+G211+G212+G213</f>
        <v>2772760.6</v>
      </c>
      <c r="H209" s="48">
        <f>H210+H211+H212+H213</f>
        <v>2772760.6</v>
      </c>
      <c r="I209" s="48">
        <f t="shared" ref="I209:M209" si="149">I210+I211+I212+I213</f>
        <v>0</v>
      </c>
      <c r="J209" s="48">
        <f t="shared" si="149"/>
        <v>0</v>
      </c>
      <c r="K209" s="48">
        <f t="shared" si="149"/>
        <v>0</v>
      </c>
      <c r="L209" s="48">
        <f t="shared" si="149"/>
        <v>0</v>
      </c>
      <c r="M209" s="48">
        <f t="shared" si="149"/>
        <v>0</v>
      </c>
      <c r="N209" s="140" t="s">
        <v>110</v>
      </c>
      <c r="O209" s="116" t="s">
        <v>72</v>
      </c>
      <c r="P209" s="150">
        <v>1</v>
      </c>
      <c r="Q209" s="113">
        <v>0</v>
      </c>
      <c r="R209" s="113">
        <v>0</v>
      </c>
      <c r="S209" s="113">
        <v>0</v>
      </c>
      <c r="T209" s="113">
        <v>0</v>
      </c>
      <c r="U209" s="113">
        <v>0</v>
      </c>
      <c r="V209" s="36"/>
      <c r="W209" s="36"/>
    </row>
    <row r="210" spans="1:23" s="22" customFormat="1" ht="89.25" customHeight="1" x14ac:dyDescent="0.25">
      <c r="A210" s="96"/>
      <c r="B210" s="123"/>
      <c r="C210" s="85"/>
      <c r="D210" s="85"/>
      <c r="E210" s="123"/>
      <c r="F210" s="71" t="s">
        <v>80</v>
      </c>
      <c r="G210" s="48">
        <f>H210+I210+M210</f>
        <v>55455.21</v>
      </c>
      <c r="H210" s="49">
        <v>55455.21</v>
      </c>
      <c r="I210" s="49">
        <v>0</v>
      </c>
      <c r="J210" s="49">
        <v>0</v>
      </c>
      <c r="K210" s="49">
        <v>0</v>
      </c>
      <c r="L210" s="49">
        <v>0</v>
      </c>
      <c r="M210" s="49">
        <v>0</v>
      </c>
      <c r="N210" s="149"/>
      <c r="O210" s="117"/>
      <c r="P210" s="151"/>
      <c r="Q210" s="114"/>
      <c r="R210" s="114"/>
      <c r="S210" s="114"/>
      <c r="T210" s="114"/>
      <c r="U210" s="114"/>
      <c r="V210" s="36"/>
      <c r="W210" s="36"/>
    </row>
    <row r="211" spans="1:23" s="22" customFormat="1" ht="54.75" customHeight="1" x14ac:dyDescent="0.25">
      <c r="A211" s="96"/>
      <c r="B211" s="123"/>
      <c r="C211" s="85"/>
      <c r="D211" s="85"/>
      <c r="E211" s="123"/>
      <c r="F211" s="71" t="s">
        <v>65</v>
      </c>
      <c r="G211" s="48">
        <f>H211+I211+M211</f>
        <v>2717305.39</v>
      </c>
      <c r="H211" s="49">
        <v>2717305.39</v>
      </c>
      <c r="I211" s="49">
        <v>0</v>
      </c>
      <c r="J211" s="49">
        <v>0</v>
      </c>
      <c r="K211" s="49">
        <v>0</v>
      </c>
      <c r="L211" s="49">
        <v>0</v>
      </c>
      <c r="M211" s="49">
        <v>0</v>
      </c>
      <c r="N211" s="149"/>
      <c r="O211" s="117"/>
      <c r="P211" s="151"/>
      <c r="Q211" s="114"/>
      <c r="R211" s="114"/>
      <c r="S211" s="114"/>
      <c r="T211" s="114"/>
      <c r="U211" s="114"/>
      <c r="V211" s="36"/>
      <c r="W211" s="36"/>
    </row>
    <row r="212" spans="1:23" s="22" customFormat="1" ht="54.75" customHeight="1" x14ac:dyDescent="0.25">
      <c r="A212" s="96"/>
      <c r="B212" s="123"/>
      <c r="C212" s="85"/>
      <c r="D212" s="85"/>
      <c r="E212" s="123"/>
      <c r="F212" s="71" t="s">
        <v>66</v>
      </c>
      <c r="G212" s="48">
        <f>H212+I212+M212</f>
        <v>0</v>
      </c>
      <c r="H212" s="49">
        <v>0</v>
      </c>
      <c r="I212" s="49">
        <v>0</v>
      </c>
      <c r="J212" s="49">
        <v>0</v>
      </c>
      <c r="K212" s="49">
        <v>0</v>
      </c>
      <c r="L212" s="49">
        <v>0</v>
      </c>
      <c r="M212" s="49">
        <v>0</v>
      </c>
      <c r="N212" s="149"/>
      <c r="O212" s="117"/>
      <c r="P212" s="151"/>
      <c r="Q212" s="114"/>
      <c r="R212" s="114"/>
      <c r="S212" s="114"/>
      <c r="T212" s="114"/>
      <c r="U212" s="114"/>
      <c r="V212" s="36"/>
      <c r="W212" s="36"/>
    </row>
    <row r="213" spans="1:23" s="22" customFormat="1" ht="38.25" customHeight="1" x14ac:dyDescent="0.25">
      <c r="A213" s="97"/>
      <c r="B213" s="124"/>
      <c r="C213" s="86"/>
      <c r="D213" s="86"/>
      <c r="E213" s="124"/>
      <c r="F213" s="71" t="s">
        <v>67</v>
      </c>
      <c r="G213" s="48">
        <f>H213+I213+M213</f>
        <v>0</v>
      </c>
      <c r="H213" s="49">
        <v>0</v>
      </c>
      <c r="I213" s="49">
        <v>0</v>
      </c>
      <c r="J213" s="49">
        <v>0</v>
      </c>
      <c r="K213" s="49">
        <v>0</v>
      </c>
      <c r="L213" s="49">
        <v>0</v>
      </c>
      <c r="M213" s="49">
        <v>0</v>
      </c>
      <c r="N213" s="141"/>
      <c r="O213" s="118"/>
      <c r="P213" s="152"/>
      <c r="Q213" s="115"/>
      <c r="R213" s="115"/>
      <c r="S213" s="115"/>
      <c r="T213" s="115"/>
      <c r="U213" s="115"/>
      <c r="V213" s="36"/>
      <c r="W213" s="36"/>
    </row>
    <row r="214" spans="1:23" s="22" customFormat="1" ht="15.75" customHeight="1" x14ac:dyDescent="0.25">
      <c r="A214" s="98" t="s">
        <v>162</v>
      </c>
      <c r="B214" s="122" t="s">
        <v>144</v>
      </c>
      <c r="C214" s="84" t="s">
        <v>86</v>
      </c>
      <c r="D214" s="84" t="s">
        <v>121</v>
      </c>
      <c r="E214" s="122" t="s">
        <v>21</v>
      </c>
      <c r="F214" s="71" t="s">
        <v>8</v>
      </c>
      <c r="G214" s="48">
        <f>G215+G216+G217+G218</f>
        <v>8706465.9000000004</v>
      </c>
      <c r="H214" s="48">
        <f>H215+H216+H217+H218</f>
        <v>8706465.9000000004</v>
      </c>
      <c r="I214" s="48">
        <f t="shared" ref="I214:M214" si="150">I215+I216+I217+I218</f>
        <v>0</v>
      </c>
      <c r="J214" s="48">
        <f t="shared" si="150"/>
        <v>0</v>
      </c>
      <c r="K214" s="48">
        <f t="shared" si="150"/>
        <v>0</v>
      </c>
      <c r="L214" s="48">
        <f t="shared" si="150"/>
        <v>0</v>
      </c>
      <c r="M214" s="48">
        <f t="shared" si="150"/>
        <v>0</v>
      </c>
      <c r="N214" s="140" t="s">
        <v>145</v>
      </c>
      <c r="O214" s="116" t="s">
        <v>72</v>
      </c>
      <c r="P214" s="150">
        <v>1</v>
      </c>
      <c r="Q214" s="113">
        <v>0</v>
      </c>
      <c r="R214" s="113">
        <v>0</v>
      </c>
      <c r="S214" s="113">
        <v>0</v>
      </c>
      <c r="T214" s="113">
        <v>0</v>
      </c>
      <c r="U214" s="113">
        <v>0</v>
      </c>
      <c r="V214" s="36"/>
      <c r="W214" s="36"/>
    </row>
    <row r="215" spans="1:23" s="22" customFormat="1" ht="83.25" customHeight="1" x14ac:dyDescent="0.25">
      <c r="A215" s="96"/>
      <c r="B215" s="123"/>
      <c r="C215" s="85"/>
      <c r="D215" s="85"/>
      <c r="E215" s="123"/>
      <c r="F215" s="71" t="s">
        <v>80</v>
      </c>
      <c r="G215" s="48">
        <f>H215+I215+M215</f>
        <v>174129.32</v>
      </c>
      <c r="H215" s="49">
        <v>174129.32</v>
      </c>
      <c r="I215" s="49">
        <v>0</v>
      </c>
      <c r="J215" s="49">
        <v>0</v>
      </c>
      <c r="K215" s="49">
        <v>0</v>
      </c>
      <c r="L215" s="49">
        <v>0</v>
      </c>
      <c r="M215" s="49">
        <v>0</v>
      </c>
      <c r="N215" s="149"/>
      <c r="O215" s="117"/>
      <c r="P215" s="151"/>
      <c r="Q215" s="114"/>
      <c r="R215" s="114"/>
      <c r="S215" s="114"/>
      <c r="T215" s="114"/>
      <c r="U215" s="114"/>
      <c r="V215" s="36"/>
      <c r="W215" s="36"/>
    </row>
    <row r="216" spans="1:23" s="22" customFormat="1" ht="54.75" customHeight="1" x14ac:dyDescent="0.25">
      <c r="A216" s="96"/>
      <c r="B216" s="123"/>
      <c r="C216" s="85"/>
      <c r="D216" s="85"/>
      <c r="E216" s="123"/>
      <c r="F216" s="71" t="s">
        <v>65</v>
      </c>
      <c r="G216" s="48">
        <f>H216+I216+M216</f>
        <v>8532336.5800000001</v>
      </c>
      <c r="H216" s="49">
        <v>8532336.5800000001</v>
      </c>
      <c r="I216" s="49">
        <v>0</v>
      </c>
      <c r="J216" s="49">
        <v>0</v>
      </c>
      <c r="K216" s="49">
        <v>0</v>
      </c>
      <c r="L216" s="49">
        <v>0</v>
      </c>
      <c r="M216" s="49">
        <v>0</v>
      </c>
      <c r="N216" s="149"/>
      <c r="O216" s="117"/>
      <c r="P216" s="151"/>
      <c r="Q216" s="114"/>
      <c r="R216" s="114"/>
      <c r="S216" s="114"/>
      <c r="T216" s="114"/>
      <c r="U216" s="114"/>
      <c r="V216" s="36"/>
      <c r="W216" s="36"/>
    </row>
    <row r="217" spans="1:23" s="22" customFormat="1" ht="54.75" customHeight="1" x14ac:dyDescent="0.25">
      <c r="A217" s="96"/>
      <c r="B217" s="123"/>
      <c r="C217" s="85"/>
      <c r="D217" s="85"/>
      <c r="E217" s="123"/>
      <c r="F217" s="71" t="s">
        <v>66</v>
      </c>
      <c r="G217" s="48">
        <f>H217+I217+M217</f>
        <v>0</v>
      </c>
      <c r="H217" s="49">
        <v>0</v>
      </c>
      <c r="I217" s="49">
        <v>0</v>
      </c>
      <c r="J217" s="49">
        <v>0</v>
      </c>
      <c r="K217" s="49">
        <v>0</v>
      </c>
      <c r="L217" s="49">
        <v>0</v>
      </c>
      <c r="M217" s="49">
        <v>0</v>
      </c>
      <c r="N217" s="149"/>
      <c r="O217" s="117"/>
      <c r="P217" s="151"/>
      <c r="Q217" s="114"/>
      <c r="R217" s="114"/>
      <c r="S217" s="114"/>
      <c r="T217" s="114"/>
      <c r="U217" s="114"/>
      <c r="V217" s="36"/>
      <c r="W217" s="36"/>
    </row>
    <row r="218" spans="1:23" s="22" customFormat="1" ht="38.25" customHeight="1" x14ac:dyDescent="0.25">
      <c r="A218" s="97"/>
      <c r="B218" s="124"/>
      <c r="C218" s="86"/>
      <c r="D218" s="86"/>
      <c r="E218" s="124"/>
      <c r="F218" s="71" t="s">
        <v>67</v>
      </c>
      <c r="G218" s="48">
        <f>H218+I218+M218</f>
        <v>0</v>
      </c>
      <c r="H218" s="49">
        <v>0</v>
      </c>
      <c r="I218" s="49">
        <v>0</v>
      </c>
      <c r="J218" s="49">
        <v>0</v>
      </c>
      <c r="K218" s="49">
        <v>0</v>
      </c>
      <c r="L218" s="49">
        <v>0</v>
      </c>
      <c r="M218" s="49">
        <v>0</v>
      </c>
      <c r="N218" s="141"/>
      <c r="O218" s="118"/>
      <c r="P218" s="152"/>
      <c r="Q218" s="115"/>
      <c r="R218" s="115"/>
      <c r="S218" s="115"/>
      <c r="T218" s="115"/>
      <c r="U218" s="115"/>
      <c r="V218" s="36"/>
      <c r="W218" s="36"/>
    </row>
    <row r="219" spans="1:23" s="22" customFormat="1" ht="19.5" customHeight="1" x14ac:dyDescent="0.25">
      <c r="A219" s="98" t="s">
        <v>167</v>
      </c>
      <c r="B219" s="122" t="s">
        <v>168</v>
      </c>
      <c r="C219" s="84" t="s">
        <v>157</v>
      </c>
      <c r="D219" s="84" t="s">
        <v>121</v>
      </c>
      <c r="E219" s="122" t="s">
        <v>21</v>
      </c>
      <c r="F219" s="71" t="s">
        <v>8</v>
      </c>
      <c r="G219" s="48">
        <f>G220+G221+G222+G223</f>
        <v>5000000</v>
      </c>
      <c r="H219" s="48">
        <f>H220+H221+H222+H223</f>
        <v>0</v>
      </c>
      <c r="I219" s="48">
        <f t="shared" ref="I219" si="151">I220+I221+I222+I223</f>
        <v>5000000</v>
      </c>
      <c r="J219" s="48">
        <f t="shared" ref="J219:L219" si="152">J220+J221+J222+J223</f>
        <v>0</v>
      </c>
      <c r="K219" s="48">
        <f t="shared" si="152"/>
        <v>0</v>
      </c>
      <c r="L219" s="48">
        <f t="shared" si="152"/>
        <v>0</v>
      </c>
      <c r="M219" s="48">
        <f t="shared" ref="M219" si="153">M220+M221+M222+M223</f>
        <v>0</v>
      </c>
      <c r="N219" s="140" t="s">
        <v>169</v>
      </c>
      <c r="O219" s="116" t="s">
        <v>72</v>
      </c>
      <c r="P219" s="150">
        <v>0</v>
      </c>
      <c r="Q219" s="113">
        <v>1</v>
      </c>
      <c r="R219" s="113">
        <v>0</v>
      </c>
      <c r="S219" s="113">
        <v>0</v>
      </c>
      <c r="T219" s="113">
        <v>0</v>
      </c>
      <c r="U219" s="113">
        <v>0</v>
      </c>
      <c r="V219" s="36"/>
      <c r="W219" s="36"/>
    </row>
    <row r="220" spans="1:23" s="22" customFormat="1" ht="84.75" customHeight="1" x14ac:dyDescent="0.25">
      <c r="A220" s="96"/>
      <c r="B220" s="123"/>
      <c r="C220" s="85"/>
      <c r="D220" s="85"/>
      <c r="E220" s="123"/>
      <c r="F220" s="71" t="s">
        <v>80</v>
      </c>
      <c r="G220" s="48">
        <f>H220+I220+M220</f>
        <v>0</v>
      </c>
      <c r="H220" s="49">
        <v>0</v>
      </c>
      <c r="I220" s="49">
        <v>0</v>
      </c>
      <c r="J220" s="49">
        <v>0</v>
      </c>
      <c r="K220" s="49">
        <v>0</v>
      </c>
      <c r="L220" s="49">
        <v>0</v>
      </c>
      <c r="M220" s="49">
        <v>0</v>
      </c>
      <c r="N220" s="149"/>
      <c r="O220" s="117"/>
      <c r="P220" s="151"/>
      <c r="Q220" s="114"/>
      <c r="R220" s="114"/>
      <c r="S220" s="114"/>
      <c r="T220" s="114"/>
      <c r="U220" s="114"/>
      <c r="V220" s="36"/>
      <c r="W220" s="36"/>
    </row>
    <row r="221" spans="1:23" s="22" customFormat="1" ht="54.75" customHeight="1" x14ac:dyDescent="0.25">
      <c r="A221" s="96"/>
      <c r="B221" s="123"/>
      <c r="C221" s="85"/>
      <c r="D221" s="85"/>
      <c r="E221" s="123"/>
      <c r="F221" s="71" t="s">
        <v>65</v>
      </c>
      <c r="G221" s="48">
        <f>H221+I221+M221</f>
        <v>5000000</v>
      </c>
      <c r="H221" s="49">
        <v>0</v>
      </c>
      <c r="I221" s="49">
        <v>5000000</v>
      </c>
      <c r="J221" s="49">
        <v>0</v>
      </c>
      <c r="K221" s="49">
        <v>0</v>
      </c>
      <c r="L221" s="49">
        <v>0</v>
      </c>
      <c r="M221" s="49">
        <v>0</v>
      </c>
      <c r="N221" s="149"/>
      <c r="O221" s="117"/>
      <c r="P221" s="151"/>
      <c r="Q221" s="114"/>
      <c r="R221" s="114"/>
      <c r="S221" s="114"/>
      <c r="T221" s="114"/>
      <c r="U221" s="114"/>
      <c r="V221" s="36"/>
      <c r="W221" s="36"/>
    </row>
    <row r="222" spans="1:23" s="22" customFormat="1" ht="54.75" customHeight="1" x14ac:dyDescent="0.25">
      <c r="A222" s="96"/>
      <c r="B222" s="123"/>
      <c r="C222" s="85"/>
      <c r="D222" s="85"/>
      <c r="E222" s="123"/>
      <c r="F222" s="71" t="s">
        <v>66</v>
      </c>
      <c r="G222" s="48">
        <f>H222+I222+M222</f>
        <v>0</v>
      </c>
      <c r="H222" s="49">
        <v>0</v>
      </c>
      <c r="I222" s="49">
        <v>0</v>
      </c>
      <c r="J222" s="49">
        <v>0</v>
      </c>
      <c r="K222" s="49">
        <v>0</v>
      </c>
      <c r="L222" s="49">
        <v>0</v>
      </c>
      <c r="M222" s="49">
        <v>0</v>
      </c>
      <c r="N222" s="149"/>
      <c r="O222" s="117"/>
      <c r="P222" s="151"/>
      <c r="Q222" s="114"/>
      <c r="R222" s="114"/>
      <c r="S222" s="114"/>
      <c r="T222" s="114"/>
      <c r="U222" s="114"/>
      <c r="V222" s="36"/>
      <c r="W222" s="36"/>
    </row>
    <row r="223" spans="1:23" s="22" customFormat="1" ht="38.25" customHeight="1" x14ac:dyDescent="0.25">
      <c r="A223" s="97"/>
      <c r="B223" s="124"/>
      <c r="C223" s="86"/>
      <c r="D223" s="86"/>
      <c r="E223" s="124"/>
      <c r="F223" s="71" t="s">
        <v>67</v>
      </c>
      <c r="G223" s="48">
        <f>H223+I223+M223</f>
        <v>0</v>
      </c>
      <c r="H223" s="49">
        <v>0</v>
      </c>
      <c r="I223" s="49">
        <v>0</v>
      </c>
      <c r="J223" s="49">
        <v>0</v>
      </c>
      <c r="K223" s="49">
        <v>0</v>
      </c>
      <c r="L223" s="49">
        <v>0</v>
      </c>
      <c r="M223" s="49">
        <v>0</v>
      </c>
      <c r="N223" s="141"/>
      <c r="O223" s="118"/>
      <c r="P223" s="152"/>
      <c r="Q223" s="115"/>
      <c r="R223" s="115"/>
      <c r="S223" s="115"/>
      <c r="T223" s="115"/>
      <c r="U223" s="115"/>
      <c r="V223" s="36"/>
      <c r="W223" s="36"/>
    </row>
    <row r="224" spans="1:23" s="22" customFormat="1" ht="15.75" hidden="1" customHeight="1" x14ac:dyDescent="0.25">
      <c r="A224" s="98"/>
      <c r="B224" s="122"/>
      <c r="C224" s="84"/>
      <c r="D224" s="84"/>
      <c r="E224" s="122"/>
      <c r="F224" s="71"/>
      <c r="G224" s="48"/>
      <c r="H224" s="48"/>
      <c r="I224" s="48"/>
      <c r="J224" s="48"/>
      <c r="K224" s="48"/>
      <c r="L224" s="48"/>
      <c r="M224" s="48"/>
      <c r="N224" s="140"/>
      <c r="O224" s="116"/>
      <c r="P224" s="116"/>
      <c r="Q224" s="116"/>
      <c r="R224" s="116"/>
      <c r="S224" s="116"/>
      <c r="T224" s="116"/>
      <c r="U224" s="116"/>
      <c r="V224" s="36"/>
      <c r="W224" s="36"/>
    </row>
    <row r="225" spans="1:23" s="22" customFormat="1" ht="85.5" hidden="1" customHeight="1" x14ac:dyDescent="0.25">
      <c r="A225" s="96"/>
      <c r="B225" s="123"/>
      <c r="C225" s="85"/>
      <c r="D225" s="85"/>
      <c r="E225" s="123"/>
      <c r="F225" s="71"/>
      <c r="G225" s="48"/>
      <c r="H225" s="49"/>
      <c r="I225" s="49"/>
      <c r="J225" s="49"/>
      <c r="K225" s="49"/>
      <c r="L225" s="49"/>
      <c r="M225" s="49"/>
      <c r="N225" s="149"/>
      <c r="O225" s="117"/>
      <c r="P225" s="117"/>
      <c r="Q225" s="117"/>
      <c r="R225" s="117"/>
      <c r="S225" s="117"/>
      <c r="T225" s="117"/>
      <c r="U225" s="117"/>
      <c r="V225" s="36"/>
      <c r="W225" s="36"/>
    </row>
    <row r="226" spans="1:23" s="22" customFormat="1" ht="54.75" hidden="1" customHeight="1" x14ac:dyDescent="0.25">
      <c r="A226" s="96"/>
      <c r="B226" s="123"/>
      <c r="C226" s="85"/>
      <c r="D226" s="85"/>
      <c r="E226" s="123"/>
      <c r="F226" s="71"/>
      <c r="G226" s="48"/>
      <c r="H226" s="49"/>
      <c r="I226" s="49"/>
      <c r="J226" s="49"/>
      <c r="K226" s="49"/>
      <c r="L226" s="49"/>
      <c r="M226" s="49"/>
      <c r="N226" s="149"/>
      <c r="O226" s="117"/>
      <c r="P226" s="117"/>
      <c r="Q226" s="117"/>
      <c r="R226" s="117"/>
      <c r="S226" s="117"/>
      <c r="T226" s="117"/>
      <c r="U226" s="117"/>
      <c r="V226" s="36"/>
      <c r="W226" s="36"/>
    </row>
    <row r="227" spans="1:23" s="22" customFormat="1" ht="16.5" hidden="1" customHeight="1" x14ac:dyDescent="0.25">
      <c r="A227" s="96"/>
      <c r="B227" s="123"/>
      <c r="C227" s="85"/>
      <c r="D227" s="85"/>
      <c r="E227" s="123"/>
      <c r="F227" s="71"/>
      <c r="G227" s="48"/>
      <c r="H227" s="49"/>
      <c r="I227" s="49"/>
      <c r="J227" s="49"/>
      <c r="K227" s="49"/>
      <c r="L227" s="49"/>
      <c r="M227" s="49"/>
      <c r="N227" s="149"/>
      <c r="O227" s="117"/>
      <c r="P227" s="117"/>
      <c r="Q227" s="117"/>
      <c r="R227" s="117"/>
      <c r="S227" s="117"/>
      <c r="T227" s="117"/>
      <c r="U227" s="117"/>
      <c r="V227" s="36"/>
      <c r="W227" s="36"/>
    </row>
    <row r="228" spans="1:23" s="22" customFormat="1" ht="15.75" hidden="1" customHeight="1" x14ac:dyDescent="0.25">
      <c r="A228" s="96"/>
      <c r="B228" s="123"/>
      <c r="C228" s="85"/>
      <c r="D228" s="85"/>
      <c r="E228" s="123"/>
      <c r="F228" s="71"/>
      <c r="G228" s="48"/>
      <c r="H228" s="49"/>
      <c r="I228" s="49"/>
      <c r="J228" s="49"/>
      <c r="K228" s="49"/>
      <c r="L228" s="49"/>
      <c r="M228" s="49"/>
      <c r="N228" s="149"/>
      <c r="O228" s="117"/>
      <c r="P228" s="117"/>
      <c r="Q228" s="117"/>
      <c r="R228" s="117"/>
      <c r="S228" s="117"/>
      <c r="T228" s="117"/>
      <c r="U228" s="117"/>
      <c r="V228" s="36"/>
      <c r="W228" s="36"/>
    </row>
    <row r="229" spans="1:23" s="22" customFormat="1" ht="38.25" hidden="1" customHeight="1" x14ac:dyDescent="0.25">
      <c r="A229" s="97"/>
      <c r="B229" s="124"/>
      <c r="C229" s="86"/>
      <c r="D229" s="86"/>
      <c r="E229" s="124"/>
      <c r="F229" s="71"/>
      <c r="G229" s="48"/>
      <c r="H229" s="49"/>
      <c r="I229" s="49"/>
      <c r="J229" s="49"/>
      <c r="K229" s="49"/>
      <c r="L229" s="49"/>
      <c r="M229" s="49"/>
      <c r="N229" s="141"/>
      <c r="O229" s="118"/>
      <c r="P229" s="118"/>
      <c r="Q229" s="118"/>
      <c r="R229" s="118"/>
      <c r="S229" s="118"/>
      <c r="T229" s="118"/>
      <c r="U229" s="118"/>
      <c r="V229" s="36"/>
      <c r="W229" s="36"/>
    </row>
    <row r="230" spans="1:23" s="22" customFormat="1" ht="15.75" hidden="1" customHeight="1" x14ac:dyDescent="0.25">
      <c r="A230" s="98"/>
      <c r="B230" s="122"/>
      <c r="C230" s="84"/>
      <c r="D230" s="84"/>
      <c r="E230" s="122"/>
      <c r="F230" s="71"/>
      <c r="G230" s="48" t="e">
        <f t="shared" ref="G230" si="154">G231+G232+G233+G234+G235</f>
        <v>#REF!</v>
      </c>
      <c r="H230" s="48">
        <f t="shared" ref="H230:I230" si="155">H231+H232+H233+H234+H235</f>
        <v>0</v>
      </c>
      <c r="I230" s="48">
        <f t="shared" si="155"/>
        <v>0</v>
      </c>
      <c r="J230" s="48">
        <f t="shared" ref="J230:L230" si="156">J231+J232+J233+J234+J235</f>
        <v>0</v>
      </c>
      <c r="K230" s="48">
        <f t="shared" si="156"/>
        <v>0</v>
      </c>
      <c r="L230" s="48">
        <f t="shared" si="156"/>
        <v>0</v>
      </c>
      <c r="M230" s="48">
        <f t="shared" ref="M230" si="157">M231+M232+M233+M234+M235</f>
        <v>0</v>
      </c>
      <c r="N230" s="140"/>
      <c r="O230" s="79"/>
      <c r="P230" s="79"/>
      <c r="Q230" s="79"/>
      <c r="R230" s="79"/>
      <c r="S230" s="79"/>
      <c r="T230" s="79"/>
      <c r="U230" s="79"/>
      <c r="V230" s="36"/>
      <c r="W230" s="36"/>
    </row>
    <row r="231" spans="1:23" s="22" customFormat="1" ht="95.25" hidden="1" customHeight="1" x14ac:dyDescent="0.25">
      <c r="A231" s="96"/>
      <c r="B231" s="123"/>
      <c r="C231" s="85"/>
      <c r="D231" s="85"/>
      <c r="E231" s="123"/>
      <c r="F231" s="71"/>
      <c r="G231" s="48" t="e">
        <f>#REF!+#REF!+#REF!+#REF!+#REF!+#REF!+#REF!+M231</f>
        <v>#REF!</v>
      </c>
      <c r="H231" s="49"/>
      <c r="I231" s="49"/>
      <c r="J231" s="49"/>
      <c r="K231" s="49"/>
      <c r="L231" s="49"/>
      <c r="M231" s="49"/>
      <c r="N231" s="149"/>
      <c r="O231" s="80"/>
      <c r="P231" s="80"/>
      <c r="Q231" s="80"/>
      <c r="R231" s="80"/>
      <c r="S231" s="80"/>
      <c r="T231" s="80"/>
      <c r="U231" s="80"/>
      <c r="V231" s="36"/>
      <c r="W231" s="36"/>
    </row>
    <row r="232" spans="1:23" s="22" customFormat="1" ht="54.75" hidden="1" customHeight="1" x14ac:dyDescent="0.25">
      <c r="A232" s="96"/>
      <c r="B232" s="123"/>
      <c r="C232" s="85"/>
      <c r="D232" s="85"/>
      <c r="E232" s="123"/>
      <c r="F232" s="71"/>
      <c r="G232" s="48" t="e">
        <f>#REF!+#REF!+#REF!+#REF!+#REF!+#REF!+#REF!+M232</f>
        <v>#REF!</v>
      </c>
      <c r="H232" s="49"/>
      <c r="I232" s="49"/>
      <c r="J232" s="49"/>
      <c r="K232" s="49"/>
      <c r="L232" s="49"/>
      <c r="M232" s="49"/>
      <c r="N232" s="149"/>
      <c r="O232" s="80"/>
      <c r="P232" s="80"/>
      <c r="Q232" s="80"/>
      <c r="R232" s="80"/>
      <c r="S232" s="80"/>
      <c r="T232" s="80"/>
      <c r="U232" s="80"/>
      <c r="V232" s="36"/>
      <c r="W232" s="36"/>
    </row>
    <row r="233" spans="1:23" s="22" customFormat="1" ht="16.5" hidden="1" customHeight="1" x14ac:dyDescent="0.25">
      <c r="A233" s="96"/>
      <c r="B233" s="123"/>
      <c r="C233" s="85"/>
      <c r="D233" s="85"/>
      <c r="E233" s="123"/>
      <c r="F233" s="71"/>
      <c r="G233" s="48" t="e">
        <f>#REF!+#REF!+#REF!+#REF!+#REF!+#REF!+#REF!+M233</f>
        <v>#REF!</v>
      </c>
      <c r="H233" s="49"/>
      <c r="I233" s="49"/>
      <c r="J233" s="49"/>
      <c r="K233" s="49"/>
      <c r="L233" s="49"/>
      <c r="M233" s="49"/>
      <c r="N233" s="149"/>
      <c r="O233" s="80"/>
      <c r="P233" s="80"/>
      <c r="Q233" s="80"/>
      <c r="R233" s="80"/>
      <c r="S233" s="80"/>
      <c r="T233" s="80"/>
      <c r="U233" s="80"/>
      <c r="V233" s="36"/>
      <c r="W233" s="36"/>
    </row>
    <row r="234" spans="1:23" s="22" customFormat="1" ht="15.75" hidden="1" customHeight="1" x14ac:dyDescent="0.25">
      <c r="A234" s="96"/>
      <c r="B234" s="123"/>
      <c r="C234" s="85"/>
      <c r="D234" s="85"/>
      <c r="E234" s="123"/>
      <c r="F234" s="71"/>
      <c r="G234" s="48" t="e">
        <f>#REF!+#REF!+#REF!+#REF!+#REF!+#REF!+#REF!+M234</f>
        <v>#REF!</v>
      </c>
      <c r="H234" s="49"/>
      <c r="I234" s="49"/>
      <c r="J234" s="49"/>
      <c r="K234" s="49"/>
      <c r="L234" s="49"/>
      <c r="M234" s="49"/>
      <c r="N234" s="149"/>
      <c r="O234" s="80"/>
      <c r="P234" s="80"/>
      <c r="Q234" s="80"/>
      <c r="R234" s="80"/>
      <c r="S234" s="80"/>
      <c r="T234" s="80"/>
      <c r="U234" s="80"/>
      <c r="V234" s="36"/>
      <c r="W234" s="36"/>
    </row>
    <row r="235" spans="1:23" s="22" customFormat="1" ht="15.75" hidden="1" customHeight="1" x14ac:dyDescent="0.25">
      <c r="A235" s="97"/>
      <c r="B235" s="124"/>
      <c r="C235" s="86"/>
      <c r="D235" s="86"/>
      <c r="E235" s="124"/>
      <c r="F235" s="71"/>
      <c r="G235" s="48" t="e">
        <f>#REF!+#REF!+#REF!+#REF!+#REF!+#REF!+#REF!+M235</f>
        <v>#REF!</v>
      </c>
      <c r="H235" s="49"/>
      <c r="I235" s="49"/>
      <c r="J235" s="49"/>
      <c r="K235" s="49"/>
      <c r="L235" s="49"/>
      <c r="M235" s="49"/>
      <c r="N235" s="141"/>
      <c r="O235" s="81"/>
      <c r="P235" s="81"/>
      <c r="Q235" s="81"/>
      <c r="R235" s="81"/>
      <c r="S235" s="81"/>
      <c r="T235" s="81"/>
      <c r="U235" s="81"/>
      <c r="V235" s="36"/>
      <c r="W235" s="36"/>
    </row>
    <row r="236" spans="1:23" s="22" customFormat="1" ht="25.5" customHeight="1" x14ac:dyDescent="0.25">
      <c r="A236" s="98" t="s">
        <v>177</v>
      </c>
      <c r="B236" s="122" t="s">
        <v>178</v>
      </c>
      <c r="C236" s="84" t="s">
        <v>111</v>
      </c>
      <c r="D236" s="84" t="s">
        <v>121</v>
      </c>
      <c r="E236" s="122" t="s">
        <v>21</v>
      </c>
      <c r="F236" s="71" t="s">
        <v>8</v>
      </c>
      <c r="G236" s="48">
        <f>G237+G238+G239+G240</f>
        <v>127774.2</v>
      </c>
      <c r="H236" s="48">
        <f>H237+H238+H239+H240</f>
        <v>0</v>
      </c>
      <c r="I236" s="48">
        <f t="shared" ref="I236:M236" si="158">I237+I238+I239+I240</f>
        <v>0</v>
      </c>
      <c r="J236" s="48">
        <f t="shared" si="158"/>
        <v>6388710</v>
      </c>
      <c r="K236" s="48">
        <f t="shared" si="158"/>
        <v>0</v>
      </c>
      <c r="L236" s="48">
        <f t="shared" si="158"/>
        <v>0</v>
      </c>
      <c r="M236" s="48">
        <f t="shared" si="158"/>
        <v>0</v>
      </c>
      <c r="N236" s="140" t="s">
        <v>145</v>
      </c>
      <c r="O236" s="116" t="s">
        <v>72</v>
      </c>
      <c r="P236" s="150">
        <v>0</v>
      </c>
      <c r="Q236" s="113">
        <v>0</v>
      </c>
      <c r="R236" s="113">
        <v>1</v>
      </c>
      <c r="S236" s="113">
        <v>0</v>
      </c>
      <c r="T236" s="113">
        <v>0</v>
      </c>
      <c r="U236" s="113">
        <v>0</v>
      </c>
      <c r="V236" s="36"/>
      <c r="W236" s="36"/>
    </row>
    <row r="237" spans="1:23" s="22" customFormat="1" ht="85.5" customHeight="1" x14ac:dyDescent="0.25">
      <c r="A237" s="96"/>
      <c r="B237" s="123"/>
      <c r="C237" s="85"/>
      <c r="D237" s="85"/>
      <c r="E237" s="123"/>
      <c r="F237" s="71" t="s">
        <v>80</v>
      </c>
      <c r="G237" s="48">
        <f>J237</f>
        <v>127774.2</v>
      </c>
      <c r="H237" s="49">
        <v>0</v>
      </c>
      <c r="I237" s="49">
        <v>0</v>
      </c>
      <c r="J237" s="49">
        <v>127774.2</v>
      </c>
      <c r="K237" s="49">
        <v>0</v>
      </c>
      <c r="L237" s="49">
        <v>0</v>
      </c>
      <c r="M237" s="49">
        <v>0</v>
      </c>
      <c r="N237" s="149"/>
      <c r="O237" s="117"/>
      <c r="P237" s="151"/>
      <c r="Q237" s="114"/>
      <c r="R237" s="114"/>
      <c r="S237" s="114"/>
      <c r="T237" s="114"/>
      <c r="U237" s="114"/>
      <c r="V237" s="36"/>
      <c r="W237" s="36"/>
    </row>
    <row r="238" spans="1:23" s="22" customFormat="1" ht="51.75" customHeight="1" x14ac:dyDescent="0.25">
      <c r="A238" s="96"/>
      <c r="B238" s="123"/>
      <c r="C238" s="85"/>
      <c r="D238" s="85"/>
      <c r="E238" s="123"/>
      <c r="F238" s="71" t="s">
        <v>65</v>
      </c>
      <c r="G238" s="48">
        <v>0</v>
      </c>
      <c r="H238" s="49">
        <v>0</v>
      </c>
      <c r="I238" s="49">
        <v>0</v>
      </c>
      <c r="J238" s="49">
        <v>6260935.7999999998</v>
      </c>
      <c r="K238" s="49">
        <v>0</v>
      </c>
      <c r="L238" s="49">
        <v>0</v>
      </c>
      <c r="M238" s="49">
        <v>0</v>
      </c>
      <c r="N238" s="149"/>
      <c r="O238" s="117"/>
      <c r="P238" s="151"/>
      <c r="Q238" s="114"/>
      <c r="R238" s="114"/>
      <c r="S238" s="114"/>
      <c r="T238" s="114"/>
      <c r="U238" s="114"/>
      <c r="V238" s="36"/>
      <c r="W238" s="36"/>
    </row>
    <row r="239" spans="1:23" s="22" customFormat="1" ht="49.5" customHeight="1" x14ac:dyDescent="0.25">
      <c r="A239" s="96"/>
      <c r="B239" s="123"/>
      <c r="C239" s="85"/>
      <c r="D239" s="85"/>
      <c r="E239" s="123"/>
      <c r="F239" s="71" t="s">
        <v>66</v>
      </c>
      <c r="G239" s="48">
        <f>H239+I239+M239</f>
        <v>0</v>
      </c>
      <c r="H239" s="49">
        <v>0</v>
      </c>
      <c r="I239" s="49">
        <v>0</v>
      </c>
      <c r="J239" s="49">
        <v>0</v>
      </c>
      <c r="K239" s="49">
        <v>0</v>
      </c>
      <c r="L239" s="49">
        <v>0</v>
      </c>
      <c r="M239" s="49">
        <v>0</v>
      </c>
      <c r="N239" s="149"/>
      <c r="O239" s="117"/>
      <c r="P239" s="151"/>
      <c r="Q239" s="114"/>
      <c r="R239" s="114"/>
      <c r="S239" s="114"/>
      <c r="T239" s="114"/>
      <c r="U239" s="114"/>
      <c r="V239" s="36"/>
      <c r="W239" s="36"/>
    </row>
    <row r="240" spans="1:23" s="22" customFormat="1" ht="38.25" customHeight="1" x14ac:dyDescent="0.25">
      <c r="A240" s="97"/>
      <c r="B240" s="124"/>
      <c r="C240" s="86"/>
      <c r="D240" s="86"/>
      <c r="E240" s="124"/>
      <c r="F240" s="71" t="s">
        <v>67</v>
      </c>
      <c r="G240" s="48">
        <f>H240+I240+M240</f>
        <v>0</v>
      </c>
      <c r="H240" s="49">
        <v>0</v>
      </c>
      <c r="I240" s="49">
        <v>0</v>
      </c>
      <c r="J240" s="49">
        <v>0</v>
      </c>
      <c r="K240" s="49">
        <v>0</v>
      </c>
      <c r="L240" s="49">
        <v>0</v>
      </c>
      <c r="M240" s="49">
        <v>0</v>
      </c>
      <c r="N240" s="141"/>
      <c r="O240" s="118"/>
      <c r="P240" s="152"/>
      <c r="Q240" s="115"/>
      <c r="R240" s="115"/>
      <c r="S240" s="115"/>
      <c r="T240" s="115"/>
      <c r="U240" s="115"/>
      <c r="V240" s="36"/>
      <c r="W240" s="36"/>
    </row>
    <row r="241" spans="1:23" s="22" customFormat="1" ht="22.5" customHeight="1" x14ac:dyDescent="0.25">
      <c r="A241" s="196" t="s">
        <v>179</v>
      </c>
      <c r="B241" s="264" t="s">
        <v>182</v>
      </c>
      <c r="C241" s="137" t="s">
        <v>111</v>
      </c>
      <c r="D241" s="137" t="s">
        <v>121</v>
      </c>
      <c r="E241" s="264" t="s">
        <v>21</v>
      </c>
      <c r="F241" s="71" t="s">
        <v>8</v>
      </c>
      <c r="G241" s="48">
        <f>G242+G243+G244+G245</f>
        <v>64458.559999999998</v>
      </c>
      <c r="H241" s="48">
        <f>H242+H243+H244+H245</f>
        <v>0</v>
      </c>
      <c r="I241" s="48">
        <f t="shared" ref="I241:M241" si="159">I242+I243+I244+I245</f>
        <v>0</v>
      </c>
      <c r="J241" s="48">
        <f t="shared" si="159"/>
        <v>3222927.95</v>
      </c>
      <c r="K241" s="48">
        <f t="shared" si="159"/>
        <v>0</v>
      </c>
      <c r="L241" s="48">
        <f t="shared" si="159"/>
        <v>0</v>
      </c>
      <c r="M241" s="48">
        <f t="shared" si="159"/>
        <v>0</v>
      </c>
      <c r="N241" s="265" t="s">
        <v>188</v>
      </c>
      <c r="O241" s="266" t="s">
        <v>72</v>
      </c>
      <c r="P241" s="267">
        <v>0</v>
      </c>
      <c r="Q241" s="182">
        <v>0</v>
      </c>
      <c r="R241" s="182">
        <v>1</v>
      </c>
      <c r="S241" s="182">
        <v>0</v>
      </c>
      <c r="T241" s="182">
        <v>0</v>
      </c>
      <c r="U241" s="182">
        <v>0</v>
      </c>
      <c r="V241" s="36"/>
      <c r="W241" s="36"/>
    </row>
    <row r="242" spans="1:23" s="22" customFormat="1" ht="84" customHeight="1" x14ac:dyDescent="0.25">
      <c r="A242" s="180"/>
      <c r="B242" s="264"/>
      <c r="C242" s="138"/>
      <c r="D242" s="138"/>
      <c r="E242" s="264"/>
      <c r="F242" s="71" t="s">
        <v>80</v>
      </c>
      <c r="G242" s="48">
        <f>J242</f>
        <v>64458.559999999998</v>
      </c>
      <c r="H242" s="49">
        <v>0</v>
      </c>
      <c r="I242" s="49">
        <v>0</v>
      </c>
      <c r="J242" s="49">
        <v>64458.559999999998</v>
      </c>
      <c r="K242" s="49">
        <v>0</v>
      </c>
      <c r="L242" s="49">
        <v>0</v>
      </c>
      <c r="M242" s="49">
        <v>0</v>
      </c>
      <c r="N242" s="265"/>
      <c r="O242" s="266"/>
      <c r="P242" s="267"/>
      <c r="Q242" s="182"/>
      <c r="R242" s="182"/>
      <c r="S242" s="182"/>
      <c r="T242" s="182"/>
      <c r="U242" s="182"/>
      <c r="V242" s="36"/>
      <c r="W242" s="36"/>
    </row>
    <row r="243" spans="1:23" s="22" customFormat="1" ht="48.75" customHeight="1" x14ac:dyDescent="0.25">
      <c r="A243" s="180"/>
      <c r="B243" s="264"/>
      <c r="C243" s="138"/>
      <c r="D243" s="138"/>
      <c r="E243" s="264"/>
      <c r="F243" s="71" t="s">
        <v>65</v>
      </c>
      <c r="G243" s="48">
        <v>0</v>
      </c>
      <c r="H243" s="49">
        <v>0</v>
      </c>
      <c r="I243" s="49">
        <v>0</v>
      </c>
      <c r="J243" s="49">
        <v>3158469.39</v>
      </c>
      <c r="K243" s="49">
        <v>0</v>
      </c>
      <c r="L243" s="49">
        <v>0</v>
      </c>
      <c r="M243" s="49">
        <v>0</v>
      </c>
      <c r="N243" s="265"/>
      <c r="O243" s="266"/>
      <c r="P243" s="267"/>
      <c r="Q243" s="182"/>
      <c r="R243" s="182"/>
      <c r="S243" s="182"/>
      <c r="T243" s="182"/>
      <c r="U243" s="182"/>
      <c r="V243" s="36"/>
      <c r="W243" s="36"/>
    </row>
    <row r="244" spans="1:23" s="22" customFormat="1" ht="52.5" customHeight="1" x14ac:dyDescent="0.25">
      <c r="A244" s="180"/>
      <c r="B244" s="264"/>
      <c r="C244" s="138"/>
      <c r="D244" s="138"/>
      <c r="E244" s="264"/>
      <c r="F244" s="71" t="s">
        <v>66</v>
      </c>
      <c r="G244" s="48">
        <f>H244+I244+M244</f>
        <v>0</v>
      </c>
      <c r="H244" s="49">
        <v>0</v>
      </c>
      <c r="I244" s="49">
        <v>0</v>
      </c>
      <c r="J244" s="49">
        <v>0</v>
      </c>
      <c r="K244" s="49">
        <v>0</v>
      </c>
      <c r="L244" s="49">
        <v>0</v>
      </c>
      <c r="M244" s="49">
        <v>0</v>
      </c>
      <c r="N244" s="265"/>
      <c r="O244" s="266"/>
      <c r="P244" s="267"/>
      <c r="Q244" s="182"/>
      <c r="R244" s="182"/>
      <c r="S244" s="182"/>
      <c r="T244" s="182"/>
      <c r="U244" s="182"/>
      <c r="V244" s="36"/>
      <c r="W244" s="36"/>
    </row>
    <row r="245" spans="1:23" s="22" customFormat="1" ht="41.25" customHeight="1" x14ac:dyDescent="0.25">
      <c r="A245" s="181"/>
      <c r="B245" s="264"/>
      <c r="C245" s="139"/>
      <c r="D245" s="139"/>
      <c r="E245" s="264"/>
      <c r="F245" s="71" t="s">
        <v>67</v>
      </c>
      <c r="G245" s="48">
        <f>H245+I245+M245</f>
        <v>0</v>
      </c>
      <c r="H245" s="49">
        <v>0</v>
      </c>
      <c r="I245" s="49">
        <v>0</v>
      </c>
      <c r="J245" s="49">
        <v>0</v>
      </c>
      <c r="K245" s="49">
        <v>0</v>
      </c>
      <c r="L245" s="49">
        <v>0</v>
      </c>
      <c r="M245" s="49">
        <v>0</v>
      </c>
      <c r="N245" s="265"/>
      <c r="O245" s="266"/>
      <c r="P245" s="267"/>
      <c r="Q245" s="182"/>
      <c r="R245" s="182"/>
      <c r="S245" s="182"/>
      <c r="T245" s="182"/>
      <c r="U245" s="182"/>
      <c r="V245" s="36"/>
      <c r="W245" s="36"/>
    </row>
    <row r="246" spans="1:23" s="36" customFormat="1" ht="15.75" customHeight="1" x14ac:dyDescent="0.25">
      <c r="A246" s="174" t="s">
        <v>150</v>
      </c>
      <c r="B246" s="131" t="s">
        <v>149</v>
      </c>
      <c r="C246" s="177" t="s">
        <v>86</v>
      </c>
      <c r="D246" s="177" t="s">
        <v>121</v>
      </c>
      <c r="E246" s="131" t="s">
        <v>21</v>
      </c>
      <c r="F246" s="13" t="s">
        <v>8</v>
      </c>
      <c r="G246" s="47">
        <f>G247+G248+G249+G250</f>
        <v>312265.72000000003</v>
      </c>
      <c r="H246" s="47">
        <f>H247+H248+H249+H250</f>
        <v>260204.08</v>
      </c>
      <c r="I246" s="47">
        <f t="shared" ref="I246:M246" si="160">I247+I248+I249+I250</f>
        <v>0</v>
      </c>
      <c r="J246" s="47">
        <f>J247+J248+J249+J250</f>
        <v>52061.640000000007</v>
      </c>
      <c r="K246" s="47">
        <f t="shared" si="160"/>
        <v>0</v>
      </c>
      <c r="L246" s="47">
        <f t="shared" si="160"/>
        <v>0</v>
      </c>
      <c r="M246" s="47">
        <f t="shared" si="160"/>
        <v>0</v>
      </c>
      <c r="N246" s="153" t="s">
        <v>14</v>
      </c>
      <c r="O246" s="131" t="s">
        <v>14</v>
      </c>
      <c r="P246" s="131" t="s">
        <v>14</v>
      </c>
      <c r="Q246" s="122" t="s">
        <v>14</v>
      </c>
      <c r="R246" s="122" t="s">
        <v>14</v>
      </c>
      <c r="S246" s="122" t="s">
        <v>14</v>
      </c>
      <c r="T246" s="122" t="s">
        <v>14</v>
      </c>
      <c r="U246" s="122" t="s">
        <v>14</v>
      </c>
    </row>
    <row r="247" spans="1:23" s="36" customFormat="1" ht="89.25" customHeight="1" x14ac:dyDescent="0.25">
      <c r="A247" s="175"/>
      <c r="B247" s="132"/>
      <c r="C247" s="178"/>
      <c r="D247" s="178"/>
      <c r="E247" s="132"/>
      <c r="F247" s="13" t="s">
        <v>80</v>
      </c>
      <c r="G247" s="47">
        <f>H247+I247+M247+J247+K247+L247</f>
        <v>6245.3099999999995</v>
      </c>
      <c r="H247" s="51">
        <f>H268</f>
        <v>5204.08</v>
      </c>
      <c r="I247" s="51">
        <f t="shared" ref="I247:M247" si="161">I268</f>
        <v>0</v>
      </c>
      <c r="J247" s="51">
        <f t="shared" si="161"/>
        <v>1041.23</v>
      </c>
      <c r="K247" s="51">
        <f t="shared" si="161"/>
        <v>0</v>
      </c>
      <c r="L247" s="51">
        <f t="shared" si="161"/>
        <v>0</v>
      </c>
      <c r="M247" s="51">
        <f t="shared" si="161"/>
        <v>0</v>
      </c>
      <c r="N247" s="154"/>
      <c r="O247" s="132"/>
      <c r="P247" s="132"/>
      <c r="Q247" s="123"/>
      <c r="R247" s="123"/>
      <c r="S247" s="123"/>
      <c r="T247" s="123"/>
      <c r="U247" s="123"/>
    </row>
    <row r="248" spans="1:23" s="36" customFormat="1" ht="51.75" customHeight="1" x14ac:dyDescent="0.25">
      <c r="A248" s="175"/>
      <c r="B248" s="132"/>
      <c r="C248" s="178"/>
      <c r="D248" s="178"/>
      <c r="E248" s="132"/>
      <c r="F248" s="13" t="s">
        <v>65</v>
      </c>
      <c r="G248" s="47">
        <f t="shared" ref="G248:G250" si="162">H248+I248+M248+J248+K248+L248</f>
        <v>306020.41000000003</v>
      </c>
      <c r="H248" s="51">
        <f t="shared" ref="H248:M248" si="163">H269</f>
        <v>255000</v>
      </c>
      <c r="I248" s="51">
        <f t="shared" si="163"/>
        <v>0</v>
      </c>
      <c r="J248" s="51">
        <f t="shared" si="163"/>
        <v>51020.41</v>
      </c>
      <c r="K248" s="51">
        <f t="shared" si="163"/>
        <v>0</v>
      </c>
      <c r="L248" s="51">
        <f t="shared" si="163"/>
        <v>0</v>
      </c>
      <c r="M248" s="51">
        <f t="shared" si="163"/>
        <v>0</v>
      </c>
      <c r="N248" s="154"/>
      <c r="O248" s="132"/>
      <c r="P248" s="132"/>
      <c r="Q248" s="123"/>
      <c r="R248" s="123"/>
      <c r="S248" s="123"/>
      <c r="T248" s="123"/>
      <c r="U248" s="123"/>
    </row>
    <row r="249" spans="1:23" s="36" customFormat="1" ht="54" customHeight="1" x14ac:dyDescent="0.25">
      <c r="A249" s="175"/>
      <c r="B249" s="132"/>
      <c r="C249" s="178"/>
      <c r="D249" s="178"/>
      <c r="E249" s="132"/>
      <c r="F249" s="13" t="s">
        <v>66</v>
      </c>
      <c r="G249" s="47">
        <f t="shared" si="162"/>
        <v>0</v>
      </c>
      <c r="H249" s="51">
        <f t="shared" ref="H249:M249" si="164">H270</f>
        <v>0</v>
      </c>
      <c r="I249" s="51">
        <f t="shared" si="164"/>
        <v>0</v>
      </c>
      <c r="J249" s="51">
        <f t="shared" si="164"/>
        <v>0</v>
      </c>
      <c r="K249" s="51">
        <f t="shared" si="164"/>
        <v>0</v>
      </c>
      <c r="L249" s="51">
        <f t="shared" si="164"/>
        <v>0</v>
      </c>
      <c r="M249" s="51">
        <f t="shared" si="164"/>
        <v>0</v>
      </c>
      <c r="N249" s="154"/>
      <c r="O249" s="132"/>
      <c r="P249" s="132"/>
      <c r="Q249" s="123"/>
      <c r="R249" s="123"/>
      <c r="S249" s="123"/>
      <c r="T249" s="123"/>
      <c r="U249" s="123"/>
    </row>
    <row r="250" spans="1:23" s="36" customFormat="1" ht="42" customHeight="1" x14ac:dyDescent="0.25">
      <c r="A250" s="176"/>
      <c r="B250" s="133"/>
      <c r="C250" s="179"/>
      <c r="D250" s="179"/>
      <c r="E250" s="133"/>
      <c r="F250" s="13" t="s">
        <v>67</v>
      </c>
      <c r="G250" s="47">
        <f t="shared" si="162"/>
        <v>0</v>
      </c>
      <c r="H250" s="47">
        <f t="shared" ref="H250" si="165">I250+J250+N250</f>
        <v>0</v>
      </c>
      <c r="I250" s="47">
        <f t="shared" ref="I250" si="166">J250+K250+O250</f>
        <v>0</v>
      </c>
      <c r="J250" s="47">
        <f t="shared" ref="J250" si="167">K250+L250+P250</f>
        <v>0</v>
      </c>
      <c r="K250" s="47">
        <f t="shared" ref="K250" si="168">L250+M250+Q250</f>
        <v>0</v>
      </c>
      <c r="L250" s="47">
        <f t="shared" ref="L250" si="169">M250+N250+R250</f>
        <v>0</v>
      </c>
      <c r="M250" s="47">
        <f t="shared" ref="M250" si="170">N250+O250+S250</f>
        <v>0</v>
      </c>
      <c r="N250" s="155"/>
      <c r="O250" s="133"/>
      <c r="P250" s="133"/>
      <c r="Q250" s="124"/>
      <c r="R250" s="124"/>
      <c r="S250" s="124"/>
      <c r="T250" s="124"/>
      <c r="U250" s="124"/>
    </row>
    <row r="251" spans="1:23" s="22" customFormat="1" ht="34.5" hidden="1" customHeight="1" x14ac:dyDescent="0.25">
      <c r="A251" s="98" t="s">
        <v>96</v>
      </c>
      <c r="B251" s="122" t="s">
        <v>94</v>
      </c>
      <c r="C251" s="84" t="s">
        <v>86</v>
      </c>
      <c r="D251" s="84" t="s">
        <v>111</v>
      </c>
      <c r="E251" s="122" t="s">
        <v>21</v>
      </c>
      <c r="F251" s="71" t="s">
        <v>8</v>
      </c>
      <c r="G251" s="48">
        <f>G252+G253+G254+G255</f>
        <v>0</v>
      </c>
      <c r="H251" s="48">
        <f t="shared" ref="H251:M251" si="171">H252+H253+H254+H255</f>
        <v>0</v>
      </c>
      <c r="I251" s="48">
        <f t="shared" si="171"/>
        <v>0</v>
      </c>
      <c r="J251" s="48">
        <f t="shared" si="171"/>
        <v>0</v>
      </c>
      <c r="K251" s="48">
        <f t="shared" si="171"/>
        <v>0</v>
      </c>
      <c r="L251" s="48">
        <f t="shared" si="171"/>
        <v>0</v>
      </c>
      <c r="M251" s="48">
        <f t="shared" si="171"/>
        <v>0</v>
      </c>
      <c r="N251" s="140" t="s">
        <v>97</v>
      </c>
      <c r="O251" s="116" t="s">
        <v>72</v>
      </c>
      <c r="P251" s="116"/>
      <c r="Q251" s="116"/>
      <c r="R251" s="116"/>
      <c r="S251" s="116"/>
      <c r="T251" s="116"/>
      <c r="U251" s="116"/>
      <c r="V251" s="36"/>
      <c r="W251" s="36"/>
    </row>
    <row r="252" spans="1:23" s="22" customFormat="1" ht="34.5" hidden="1" customHeight="1" x14ac:dyDescent="0.25">
      <c r="A252" s="96"/>
      <c r="B252" s="123"/>
      <c r="C252" s="85"/>
      <c r="D252" s="85"/>
      <c r="E252" s="123"/>
      <c r="F252" s="71" t="s">
        <v>80</v>
      </c>
      <c r="G252" s="48">
        <f>H252+I252+M252</f>
        <v>0</v>
      </c>
      <c r="H252" s="49"/>
      <c r="I252" s="49"/>
      <c r="J252" s="49"/>
      <c r="K252" s="49"/>
      <c r="L252" s="49"/>
      <c r="M252" s="49"/>
      <c r="N252" s="141"/>
      <c r="O252" s="118"/>
      <c r="P252" s="118"/>
      <c r="Q252" s="118"/>
      <c r="R252" s="118"/>
      <c r="S252" s="118"/>
      <c r="T252" s="118"/>
      <c r="U252" s="118"/>
      <c r="V252" s="36"/>
      <c r="W252" s="36"/>
    </row>
    <row r="253" spans="1:23" s="22" customFormat="1" ht="34.5" hidden="1" customHeight="1" x14ac:dyDescent="0.25">
      <c r="A253" s="96"/>
      <c r="B253" s="2"/>
      <c r="C253" s="85"/>
      <c r="D253" s="85"/>
      <c r="E253" s="123"/>
      <c r="F253" s="71" t="s">
        <v>65</v>
      </c>
      <c r="G253" s="48">
        <f>H253+I253+M253</f>
        <v>0</v>
      </c>
      <c r="H253" s="49"/>
      <c r="I253" s="49"/>
      <c r="J253" s="49"/>
      <c r="K253" s="49"/>
      <c r="L253" s="49"/>
      <c r="M253" s="49"/>
      <c r="N253" s="88" t="s">
        <v>98</v>
      </c>
      <c r="O253" s="80" t="s">
        <v>72</v>
      </c>
      <c r="P253" s="80"/>
      <c r="Q253" s="80"/>
      <c r="R253" s="80"/>
      <c r="S253" s="80"/>
      <c r="T253" s="80"/>
      <c r="U253" s="80"/>
      <c r="V253" s="36"/>
      <c r="W253" s="36"/>
    </row>
    <row r="254" spans="1:23" s="22" customFormat="1" ht="34.5" hidden="1" customHeight="1" x14ac:dyDescent="0.25">
      <c r="A254" s="96"/>
      <c r="B254" s="2"/>
      <c r="C254" s="85"/>
      <c r="D254" s="85"/>
      <c r="E254" s="124"/>
      <c r="F254" s="71" t="s">
        <v>66</v>
      </c>
      <c r="G254" s="48">
        <f>H254+I254+M254</f>
        <v>0</v>
      </c>
      <c r="H254" s="49"/>
      <c r="I254" s="49"/>
      <c r="J254" s="49"/>
      <c r="K254" s="49"/>
      <c r="L254" s="49"/>
      <c r="M254" s="49"/>
      <c r="N254" s="89"/>
      <c r="O254" s="80"/>
      <c r="P254" s="80"/>
      <c r="Q254" s="80"/>
      <c r="R254" s="80"/>
      <c r="S254" s="80"/>
      <c r="T254" s="80"/>
      <c r="U254" s="80"/>
      <c r="V254" s="36"/>
      <c r="W254" s="36"/>
    </row>
    <row r="255" spans="1:23" s="36" customFormat="1" ht="34.5" hidden="1" customHeight="1" x14ac:dyDescent="0.25">
      <c r="A255" s="96"/>
      <c r="B255" s="2"/>
      <c r="C255" s="85"/>
      <c r="D255" s="85"/>
      <c r="E255" s="87"/>
      <c r="F255" s="71" t="s">
        <v>67</v>
      </c>
      <c r="G255" s="47">
        <f>H255+I255+M255</f>
        <v>0</v>
      </c>
      <c r="H255" s="51"/>
      <c r="I255" s="51"/>
      <c r="J255" s="51"/>
      <c r="K255" s="51"/>
      <c r="L255" s="51"/>
      <c r="M255" s="51"/>
      <c r="N255" s="92"/>
      <c r="O255" s="80"/>
      <c r="P255" s="80"/>
      <c r="Q255" s="80"/>
      <c r="R255" s="80"/>
      <c r="S255" s="80"/>
      <c r="T255" s="80"/>
      <c r="U255" s="80"/>
    </row>
    <row r="256" spans="1:23" s="22" customFormat="1" ht="34.5" hidden="1" customHeight="1" x14ac:dyDescent="0.25">
      <c r="A256" s="98" t="s">
        <v>103</v>
      </c>
      <c r="B256" s="122" t="s">
        <v>107</v>
      </c>
      <c r="C256" s="84" t="s">
        <v>86</v>
      </c>
      <c r="D256" s="84" t="s">
        <v>111</v>
      </c>
      <c r="E256" s="122" t="s">
        <v>21</v>
      </c>
      <c r="F256" s="71" t="s">
        <v>8</v>
      </c>
      <c r="G256" s="48">
        <f>G257+G258+G259+G260+G261</f>
        <v>0</v>
      </c>
      <c r="H256" s="48">
        <f>H257+H258+H259+H260</f>
        <v>0</v>
      </c>
      <c r="I256" s="48">
        <f t="shared" ref="I256:M256" si="172">I257+I258+I259+I260</f>
        <v>0</v>
      </c>
      <c r="J256" s="48">
        <f t="shared" si="172"/>
        <v>0</v>
      </c>
      <c r="K256" s="48">
        <f t="shared" si="172"/>
        <v>0</v>
      </c>
      <c r="L256" s="48">
        <f t="shared" si="172"/>
        <v>0</v>
      </c>
      <c r="M256" s="48">
        <f t="shared" si="172"/>
        <v>0</v>
      </c>
      <c r="N256" s="140" t="s">
        <v>108</v>
      </c>
      <c r="O256" s="116" t="s">
        <v>72</v>
      </c>
      <c r="P256" s="116"/>
      <c r="Q256" s="116"/>
      <c r="R256" s="116"/>
      <c r="S256" s="116"/>
      <c r="T256" s="116"/>
      <c r="U256" s="116"/>
      <c r="V256" s="36"/>
      <c r="W256" s="36"/>
    </row>
    <row r="257" spans="1:23" s="22" customFormat="1" ht="34.5" hidden="1" customHeight="1" x14ac:dyDescent="0.25">
      <c r="A257" s="180"/>
      <c r="B257" s="123"/>
      <c r="C257" s="85"/>
      <c r="D257" s="138"/>
      <c r="E257" s="123"/>
      <c r="F257" s="71" t="s">
        <v>80</v>
      </c>
      <c r="G257" s="48">
        <f>H257+I257+M257</f>
        <v>0</v>
      </c>
      <c r="H257" s="49"/>
      <c r="I257" s="49"/>
      <c r="J257" s="49"/>
      <c r="K257" s="49"/>
      <c r="L257" s="49"/>
      <c r="M257" s="49"/>
      <c r="N257" s="149"/>
      <c r="O257" s="117"/>
      <c r="P257" s="117"/>
      <c r="Q257" s="117"/>
      <c r="R257" s="117"/>
      <c r="S257" s="117"/>
      <c r="T257" s="117"/>
      <c r="U257" s="117"/>
      <c r="V257" s="36"/>
      <c r="W257" s="36"/>
    </row>
    <row r="258" spans="1:23" s="22" customFormat="1" ht="34.5" hidden="1" customHeight="1" x14ac:dyDescent="0.25">
      <c r="A258" s="180"/>
      <c r="B258" s="123"/>
      <c r="C258" s="138"/>
      <c r="D258" s="138"/>
      <c r="E258" s="123"/>
      <c r="F258" s="71" t="s">
        <v>65</v>
      </c>
      <c r="G258" s="48">
        <f>H258+I258+M258</f>
        <v>0</v>
      </c>
      <c r="H258" s="49"/>
      <c r="I258" s="49"/>
      <c r="J258" s="49"/>
      <c r="K258" s="49"/>
      <c r="L258" s="49"/>
      <c r="M258" s="49"/>
      <c r="N258" s="149"/>
      <c r="O258" s="117"/>
      <c r="P258" s="117"/>
      <c r="Q258" s="117"/>
      <c r="R258" s="117"/>
      <c r="S258" s="117"/>
      <c r="T258" s="117"/>
      <c r="U258" s="117"/>
      <c r="V258" s="36"/>
      <c r="W258" s="36"/>
    </row>
    <row r="259" spans="1:23" s="22" customFormat="1" ht="47.25" hidden="1" x14ac:dyDescent="0.25">
      <c r="A259" s="180"/>
      <c r="B259" s="123"/>
      <c r="C259" s="138"/>
      <c r="D259" s="138"/>
      <c r="E259" s="124"/>
      <c r="F259" s="71" t="s">
        <v>66</v>
      </c>
      <c r="G259" s="48">
        <f>H259+I259+M259</f>
        <v>0</v>
      </c>
      <c r="H259" s="49"/>
      <c r="I259" s="49"/>
      <c r="J259" s="49"/>
      <c r="K259" s="49"/>
      <c r="L259" s="49"/>
      <c r="M259" s="49"/>
      <c r="N259" s="149"/>
      <c r="O259" s="117"/>
      <c r="P259" s="117"/>
      <c r="Q259" s="117"/>
      <c r="R259" s="117"/>
      <c r="S259" s="117"/>
      <c r="T259" s="117"/>
      <c r="U259" s="117"/>
      <c r="V259" s="36"/>
      <c r="W259" s="36"/>
    </row>
    <row r="260" spans="1:23" s="22" customFormat="1" ht="31.5" hidden="1" x14ac:dyDescent="0.25">
      <c r="A260" s="180"/>
      <c r="B260" s="123"/>
      <c r="C260" s="138"/>
      <c r="D260" s="138"/>
      <c r="E260" s="2"/>
      <c r="F260" s="71" t="s">
        <v>67</v>
      </c>
      <c r="G260" s="48">
        <f>H260+I260+M260</f>
        <v>0</v>
      </c>
      <c r="H260" s="49"/>
      <c r="I260" s="49"/>
      <c r="J260" s="49"/>
      <c r="K260" s="49"/>
      <c r="L260" s="49"/>
      <c r="M260" s="49"/>
      <c r="N260" s="149"/>
      <c r="O260" s="118"/>
      <c r="P260" s="118"/>
      <c r="Q260" s="118"/>
      <c r="R260" s="118"/>
      <c r="S260" s="118"/>
      <c r="T260" s="118"/>
      <c r="U260" s="118"/>
      <c r="V260" s="36"/>
      <c r="W260" s="36"/>
    </row>
    <row r="261" spans="1:23" s="22" customFormat="1" ht="34.5" hidden="1" customHeight="1" x14ac:dyDescent="0.25">
      <c r="A261" s="181"/>
      <c r="B261" s="124"/>
      <c r="C261" s="139"/>
      <c r="D261" s="139"/>
      <c r="E261" s="8"/>
      <c r="F261" s="71" t="s">
        <v>67</v>
      </c>
      <c r="G261" s="48">
        <f>H261+I261+M261</f>
        <v>0</v>
      </c>
      <c r="H261" s="49"/>
      <c r="I261" s="49"/>
      <c r="J261" s="49"/>
      <c r="K261" s="49"/>
      <c r="L261" s="49"/>
      <c r="M261" s="49"/>
      <c r="N261" s="141"/>
      <c r="O261" s="81"/>
      <c r="P261" s="81"/>
      <c r="Q261" s="81"/>
      <c r="R261" s="81"/>
      <c r="S261" s="81"/>
      <c r="T261" s="81"/>
      <c r="U261" s="81"/>
      <c r="V261" s="36"/>
      <c r="W261" s="36"/>
    </row>
    <row r="262" spans="1:23" s="22" customFormat="1" ht="34.5" hidden="1" customHeight="1" x14ac:dyDescent="0.25">
      <c r="A262" s="98" t="s">
        <v>104</v>
      </c>
      <c r="B262" s="122" t="s">
        <v>106</v>
      </c>
      <c r="C262" s="84" t="s">
        <v>86</v>
      </c>
      <c r="D262" s="84" t="s">
        <v>111</v>
      </c>
      <c r="E262" s="122" t="s">
        <v>21</v>
      </c>
      <c r="F262" s="71" t="s">
        <v>8</v>
      </c>
      <c r="G262" s="48">
        <f>G263+G264+G265+G266</f>
        <v>0</v>
      </c>
      <c r="H262" s="48">
        <f>H263+H264+H265+H266</f>
        <v>0</v>
      </c>
      <c r="I262" s="48">
        <f t="shared" ref="I262:M262" si="173">I263+I264+I265+I266</f>
        <v>0</v>
      </c>
      <c r="J262" s="48">
        <f t="shared" si="173"/>
        <v>0</v>
      </c>
      <c r="K262" s="48">
        <f t="shared" si="173"/>
        <v>0</v>
      </c>
      <c r="L262" s="48">
        <f t="shared" si="173"/>
        <v>0</v>
      </c>
      <c r="M262" s="48">
        <f t="shared" si="173"/>
        <v>0</v>
      </c>
      <c r="N262" s="140" t="s">
        <v>105</v>
      </c>
      <c r="O262" s="116" t="s">
        <v>72</v>
      </c>
      <c r="P262" s="150"/>
      <c r="Q262" s="116"/>
      <c r="R262" s="116"/>
      <c r="S262" s="116"/>
      <c r="T262" s="116"/>
      <c r="U262" s="116"/>
      <c r="V262" s="36"/>
      <c r="W262" s="36"/>
    </row>
    <row r="263" spans="1:23" s="22" customFormat="1" ht="34.5" hidden="1" customHeight="1" x14ac:dyDescent="0.25">
      <c r="A263" s="96"/>
      <c r="B263" s="123"/>
      <c r="C263" s="85"/>
      <c r="D263" s="85"/>
      <c r="E263" s="123"/>
      <c r="F263" s="71" t="s">
        <v>80</v>
      </c>
      <c r="G263" s="48">
        <f>H263+I263+M263</f>
        <v>0</v>
      </c>
      <c r="H263" s="49"/>
      <c r="I263" s="49"/>
      <c r="J263" s="49"/>
      <c r="K263" s="49"/>
      <c r="L263" s="49"/>
      <c r="M263" s="49"/>
      <c r="N263" s="149"/>
      <c r="O263" s="117"/>
      <c r="P263" s="151"/>
      <c r="Q263" s="117"/>
      <c r="R263" s="117"/>
      <c r="S263" s="117"/>
      <c r="T263" s="117"/>
      <c r="U263" s="117"/>
      <c r="V263" s="36"/>
      <c r="W263" s="36"/>
    </row>
    <row r="264" spans="1:23" s="22" customFormat="1" ht="34.5" hidden="1" customHeight="1" x14ac:dyDescent="0.25">
      <c r="A264" s="96"/>
      <c r="B264" s="123"/>
      <c r="C264" s="85"/>
      <c r="D264" s="85"/>
      <c r="E264" s="123"/>
      <c r="F264" s="71" t="s">
        <v>65</v>
      </c>
      <c r="G264" s="48">
        <f>H264+I264+M264</f>
        <v>0</v>
      </c>
      <c r="H264" s="49"/>
      <c r="I264" s="49"/>
      <c r="J264" s="49"/>
      <c r="K264" s="49"/>
      <c r="L264" s="49"/>
      <c r="M264" s="49"/>
      <c r="N264" s="149"/>
      <c r="O264" s="117"/>
      <c r="P264" s="151"/>
      <c r="Q264" s="117"/>
      <c r="R264" s="117"/>
      <c r="S264" s="117"/>
      <c r="T264" s="117"/>
      <c r="U264" s="117"/>
      <c r="V264" s="36"/>
      <c r="W264" s="36"/>
    </row>
    <row r="265" spans="1:23" s="22" customFormat="1" ht="47.25" hidden="1" x14ac:dyDescent="0.25">
      <c r="A265" s="96"/>
      <c r="B265" s="123"/>
      <c r="C265" s="85"/>
      <c r="D265" s="85"/>
      <c r="E265" s="123"/>
      <c r="F265" s="71" t="s">
        <v>66</v>
      </c>
      <c r="G265" s="48">
        <f>H265+I265+M265</f>
        <v>0</v>
      </c>
      <c r="H265" s="49"/>
      <c r="I265" s="49"/>
      <c r="J265" s="49"/>
      <c r="K265" s="49"/>
      <c r="L265" s="49"/>
      <c r="M265" s="49"/>
      <c r="N265" s="149"/>
      <c r="O265" s="117"/>
      <c r="P265" s="151"/>
      <c r="Q265" s="117"/>
      <c r="R265" s="117"/>
      <c r="S265" s="117"/>
      <c r="T265" s="117"/>
      <c r="U265" s="117"/>
      <c r="V265" s="36"/>
      <c r="W265" s="36"/>
    </row>
    <row r="266" spans="1:23" s="22" customFormat="1" ht="34.5" hidden="1" customHeight="1" x14ac:dyDescent="0.25">
      <c r="A266" s="97"/>
      <c r="B266" s="124"/>
      <c r="C266" s="86"/>
      <c r="D266" s="86"/>
      <c r="E266" s="124"/>
      <c r="F266" s="71" t="s">
        <v>67</v>
      </c>
      <c r="G266" s="48">
        <f>H266+I266+M266</f>
        <v>0</v>
      </c>
      <c r="H266" s="49"/>
      <c r="I266" s="49"/>
      <c r="J266" s="49"/>
      <c r="K266" s="49"/>
      <c r="L266" s="49"/>
      <c r="M266" s="49"/>
      <c r="N266" s="141"/>
      <c r="O266" s="118"/>
      <c r="P266" s="152"/>
      <c r="Q266" s="118"/>
      <c r="R266" s="118"/>
      <c r="S266" s="118"/>
      <c r="T266" s="118"/>
      <c r="U266" s="118"/>
      <c r="V266" s="36"/>
      <c r="W266" s="36"/>
    </row>
    <row r="267" spans="1:23" s="22" customFormat="1" ht="15.75" customHeight="1" x14ac:dyDescent="0.25">
      <c r="A267" s="98" t="s">
        <v>151</v>
      </c>
      <c r="B267" s="122" t="s">
        <v>152</v>
      </c>
      <c r="C267" s="84" t="s">
        <v>86</v>
      </c>
      <c r="D267" s="84" t="s">
        <v>121</v>
      </c>
      <c r="E267" s="122" t="s">
        <v>21</v>
      </c>
      <c r="F267" s="71" t="s">
        <v>8</v>
      </c>
      <c r="G267" s="48">
        <f>G268+G269+G270+G271</f>
        <v>312265.72000000003</v>
      </c>
      <c r="H267" s="48">
        <f>H268+H269+H270+H271</f>
        <v>260204.08</v>
      </c>
      <c r="I267" s="48">
        <f t="shared" ref="I267" si="174">I268+I269+I270+I271</f>
        <v>0</v>
      </c>
      <c r="J267" s="48">
        <f>J268+J269+J270+J271</f>
        <v>52061.640000000007</v>
      </c>
      <c r="K267" s="48">
        <f t="shared" ref="K267:M267" si="175">K268+K269+K270+K271</f>
        <v>0</v>
      </c>
      <c r="L267" s="48">
        <f t="shared" si="175"/>
        <v>0</v>
      </c>
      <c r="M267" s="48">
        <f t="shared" si="175"/>
        <v>0</v>
      </c>
      <c r="N267" s="140" t="s">
        <v>153</v>
      </c>
      <c r="O267" s="116" t="s">
        <v>72</v>
      </c>
      <c r="P267" s="150">
        <v>2</v>
      </c>
      <c r="Q267" s="113">
        <v>0</v>
      </c>
      <c r="R267" s="113">
        <v>3</v>
      </c>
      <c r="S267" s="113">
        <v>0</v>
      </c>
      <c r="T267" s="113">
        <v>0</v>
      </c>
      <c r="U267" s="113">
        <v>0</v>
      </c>
      <c r="V267" s="36"/>
      <c r="W267" s="36"/>
    </row>
    <row r="268" spans="1:23" s="22" customFormat="1" ht="85.5" customHeight="1" x14ac:dyDescent="0.25">
      <c r="A268" s="96"/>
      <c r="B268" s="123"/>
      <c r="C268" s="85"/>
      <c r="D268" s="85"/>
      <c r="E268" s="123"/>
      <c r="F268" s="71" t="s">
        <v>80</v>
      </c>
      <c r="G268" s="48">
        <f>H268+I268+M268+J268+K268+L268</f>
        <v>6245.3099999999995</v>
      </c>
      <c r="H268" s="49">
        <v>5204.08</v>
      </c>
      <c r="I268" s="49">
        <v>0</v>
      </c>
      <c r="J268" s="49">
        <v>1041.23</v>
      </c>
      <c r="K268" s="49">
        <v>0</v>
      </c>
      <c r="L268" s="49">
        <v>0</v>
      </c>
      <c r="M268" s="49">
        <v>0</v>
      </c>
      <c r="N268" s="141"/>
      <c r="O268" s="117"/>
      <c r="P268" s="151"/>
      <c r="Q268" s="114"/>
      <c r="R268" s="114"/>
      <c r="S268" s="114"/>
      <c r="T268" s="114"/>
      <c r="U268" s="114"/>
      <c r="V268" s="36"/>
      <c r="W268" s="36"/>
    </row>
    <row r="269" spans="1:23" s="22" customFormat="1" ht="54.75" customHeight="1" x14ac:dyDescent="0.25">
      <c r="A269" s="96"/>
      <c r="B269" s="123"/>
      <c r="C269" s="85"/>
      <c r="D269" s="85"/>
      <c r="E269" s="123"/>
      <c r="F269" s="71" t="s">
        <v>65</v>
      </c>
      <c r="G269" s="48">
        <f t="shared" ref="G269:G271" si="176">H269+I269+M269+J269+K269+L269</f>
        <v>306020.41000000003</v>
      </c>
      <c r="H269" s="49">
        <v>255000</v>
      </c>
      <c r="I269" s="49">
        <v>0</v>
      </c>
      <c r="J269" s="49">
        <v>51020.41</v>
      </c>
      <c r="K269" s="49">
        <v>0</v>
      </c>
      <c r="L269" s="49">
        <v>0</v>
      </c>
      <c r="M269" s="49">
        <v>0</v>
      </c>
      <c r="N269" s="72" t="s">
        <v>78</v>
      </c>
      <c r="O269" s="46" t="s">
        <v>101</v>
      </c>
      <c r="P269" s="78">
        <v>1</v>
      </c>
      <c r="Q269" s="56">
        <v>0</v>
      </c>
      <c r="R269" s="56">
        <v>0</v>
      </c>
      <c r="S269" s="56">
        <v>0</v>
      </c>
      <c r="T269" s="56">
        <v>0</v>
      </c>
      <c r="U269" s="56">
        <v>0</v>
      </c>
      <c r="V269" s="36"/>
      <c r="W269" s="36"/>
    </row>
    <row r="270" spans="1:23" s="22" customFormat="1" ht="96" customHeight="1" x14ac:dyDescent="0.25">
      <c r="A270" s="96"/>
      <c r="B270" s="123"/>
      <c r="C270" s="85"/>
      <c r="D270" s="85"/>
      <c r="E270" s="123"/>
      <c r="F270" s="71" t="s">
        <v>66</v>
      </c>
      <c r="G270" s="48">
        <f t="shared" si="176"/>
        <v>0</v>
      </c>
      <c r="H270" s="49">
        <v>0</v>
      </c>
      <c r="I270" s="49">
        <v>0</v>
      </c>
      <c r="J270" s="49">
        <v>0</v>
      </c>
      <c r="K270" s="49">
        <v>0</v>
      </c>
      <c r="L270" s="49">
        <v>0</v>
      </c>
      <c r="M270" s="49">
        <v>0</v>
      </c>
      <c r="N270" s="72" t="s">
        <v>191</v>
      </c>
      <c r="O270" s="46" t="s">
        <v>101</v>
      </c>
      <c r="P270" s="78">
        <v>0</v>
      </c>
      <c r="Q270" s="56">
        <v>0</v>
      </c>
      <c r="R270" s="56">
        <v>1</v>
      </c>
      <c r="S270" s="56">
        <v>0</v>
      </c>
      <c r="T270" s="56">
        <v>0</v>
      </c>
      <c r="U270" s="56">
        <v>0</v>
      </c>
      <c r="V270" s="36"/>
      <c r="W270" s="36"/>
    </row>
    <row r="271" spans="1:23" s="22" customFormat="1" ht="38.25" customHeight="1" x14ac:dyDescent="0.25">
      <c r="A271" s="97"/>
      <c r="B271" s="124"/>
      <c r="C271" s="86"/>
      <c r="D271" s="86"/>
      <c r="E271" s="124"/>
      <c r="F271" s="71" t="s">
        <v>67</v>
      </c>
      <c r="G271" s="48">
        <f t="shared" si="176"/>
        <v>0</v>
      </c>
      <c r="H271" s="49">
        <v>0</v>
      </c>
      <c r="I271" s="49">
        <v>0</v>
      </c>
      <c r="J271" s="49">
        <v>0</v>
      </c>
      <c r="K271" s="49">
        <v>0</v>
      </c>
      <c r="L271" s="49">
        <v>0</v>
      </c>
      <c r="M271" s="49">
        <v>0</v>
      </c>
      <c r="N271" s="76"/>
      <c r="O271" s="6"/>
      <c r="P271" s="74"/>
      <c r="Q271" s="75"/>
      <c r="R271" s="75"/>
      <c r="S271" s="75"/>
      <c r="T271" s="75"/>
      <c r="U271" s="75"/>
      <c r="V271" s="36"/>
      <c r="W271" s="36"/>
    </row>
    <row r="272" spans="1:23" s="36" customFormat="1" ht="15.75" customHeight="1" x14ac:dyDescent="0.25">
      <c r="A272" s="174" t="s">
        <v>183</v>
      </c>
      <c r="B272" s="131" t="s">
        <v>184</v>
      </c>
      <c r="C272" s="177" t="s">
        <v>86</v>
      </c>
      <c r="D272" s="177" t="s">
        <v>121</v>
      </c>
      <c r="E272" s="131" t="s">
        <v>21</v>
      </c>
      <c r="F272" s="13" t="s">
        <v>8</v>
      </c>
      <c r="G272" s="47">
        <f>G273+G274+G275+G276</f>
        <v>1000000</v>
      </c>
      <c r="H272" s="47">
        <f>H273+H274+H275+H276</f>
        <v>0</v>
      </c>
      <c r="I272" s="47">
        <f t="shared" ref="I272:M272" si="177">I273+I274+I275+I276</f>
        <v>0</v>
      </c>
      <c r="J272" s="47">
        <f t="shared" si="177"/>
        <v>1000000</v>
      </c>
      <c r="K272" s="47">
        <f t="shared" si="177"/>
        <v>0</v>
      </c>
      <c r="L272" s="47">
        <f t="shared" si="177"/>
        <v>0</v>
      </c>
      <c r="M272" s="47">
        <f t="shared" si="177"/>
        <v>0</v>
      </c>
      <c r="N272" s="153" t="s">
        <v>14</v>
      </c>
      <c r="O272" s="131" t="s">
        <v>14</v>
      </c>
      <c r="P272" s="131" t="s">
        <v>14</v>
      </c>
      <c r="Q272" s="122" t="s">
        <v>14</v>
      </c>
      <c r="R272" s="122" t="s">
        <v>14</v>
      </c>
      <c r="S272" s="122" t="s">
        <v>14</v>
      </c>
      <c r="T272" s="122" t="s">
        <v>14</v>
      </c>
      <c r="U272" s="122" t="s">
        <v>14</v>
      </c>
    </row>
    <row r="273" spans="1:23" s="36" customFormat="1" ht="121.5" customHeight="1" x14ac:dyDescent="0.25">
      <c r="A273" s="175"/>
      <c r="B273" s="132"/>
      <c r="C273" s="178"/>
      <c r="D273" s="178"/>
      <c r="E273" s="132"/>
      <c r="F273" s="13" t="s">
        <v>80</v>
      </c>
      <c r="G273" s="47">
        <f>H273+I273+M273+J273+K273+L273</f>
        <v>0</v>
      </c>
      <c r="H273" s="51">
        <f>H294</f>
        <v>0</v>
      </c>
      <c r="I273" s="51">
        <f t="shared" ref="I273:M273" si="178">I294</f>
        <v>0</v>
      </c>
      <c r="J273" s="51">
        <f t="shared" si="178"/>
        <v>0</v>
      </c>
      <c r="K273" s="51">
        <f t="shared" si="178"/>
        <v>0</v>
      </c>
      <c r="L273" s="51">
        <f t="shared" si="178"/>
        <v>0</v>
      </c>
      <c r="M273" s="51">
        <f t="shared" si="178"/>
        <v>0</v>
      </c>
      <c r="N273" s="154"/>
      <c r="O273" s="132"/>
      <c r="P273" s="132"/>
      <c r="Q273" s="123"/>
      <c r="R273" s="123"/>
      <c r="S273" s="123"/>
      <c r="T273" s="123"/>
      <c r="U273" s="123"/>
    </row>
    <row r="274" spans="1:23" s="36" customFormat="1" ht="54.75" customHeight="1" x14ac:dyDescent="0.25">
      <c r="A274" s="175"/>
      <c r="B274" s="132"/>
      <c r="C274" s="178"/>
      <c r="D274" s="178"/>
      <c r="E274" s="132"/>
      <c r="F274" s="13" t="s">
        <v>65</v>
      </c>
      <c r="G274" s="47">
        <f t="shared" ref="G274:G276" si="179">H274+I274+M274+J274+K274+L274</f>
        <v>1000000</v>
      </c>
      <c r="H274" s="51">
        <f t="shared" ref="H274:M274" si="180">H295</f>
        <v>0</v>
      </c>
      <c r="I274" s="51">
        <f t="shared" si="180"/>
        <v>0</v>
      </c>
      <c r="J274" s="51">
        <f t="shared" si="180"/>
        <v>1000000</v>
      </c>
      <c r="K274" s="51">
        <f t="shared" si="180"/>
        <v>0</v>
      </c>
      <c r="L274" s="51">
        <f t="shared" si="180"/>
        <v>0</v>
      </c>
      <c r="M274" s="51">
        <f t="shared" si="180"/>
        <v>0</v>
      </c>
      <c r="N274" s="154"/>
      <c r="O274" s="132"/>
      <c r="P274" s="132"/>
      <c r="Q274" s="123"/>
      <c r="R274" s="123"/>
      <c r="S274" s="123"/>
      <c r="T274" s="123"/>
      <c r="U274" s="123"/>
    </row>
    <row r="275" spans="1:23" s="36" customFormat="1" ht="47.25" x14ac:dyDescent="0.25">
      <c r="A275" s="175"/>
      <c r="B275" s="132"/>
      <c r="C275" s="178"/>
      <c r="D275" s="178"/>
      <c r="E275" s="132"/>
      <c r="F275" s="13" t="s">
        <v>66</v>
      </c>
      <c r="G275" s="47">
        <f t="shared" si="179"/>
        <v>0</v>
      </c>
      <c r="H275" s="51">
        <f t="shared" ref="H275:M275" si="181">H296</f>
        <v>0</v>
      </c>
      <c r="I275" s="51">
        <f t="shared" si="181"/>
        <v>0</v>
      </c>
      <c r="J275" s="51">
        <f t="shared" si="181"/>
        <v>0</v>
      </c>
      <c r="K275" s="51">
        <f t="shared" si="181"/>
        <v>0</v>
      </c>
      <c r="L275" s="51">
        <f t="shared" si="181"/>
        <v>0</v>
      </c>
      <c r="M275" s="51">
        <f t="shared" si="181"/>
        <v>0</v>
      </c>
      <c r="N275" s="154"/>
      <c r="O275" s="132"/>
      <c r="P275" s="132"/>
      <c r="Q275" s="123"/>
      <c r="R275" s="123"/>
      <c r="S275" s="123"/>
      <c r="T275" s="123"/>
      <c r="U275" s="123"/>
    </row>
    <row r="276" spans="1:23" s="36" customFormat="1" ht="57" customHeight="1" x14ac:dyDescent="0.25">
      <c r="A276" s="176"/>
      <c r="B276" s="133"/>
      <c r="C276" s="179"/>
      <c r="D276" s="179"/>
      <c r="E276" s="133"/>
      <c r="F276" s="13" t="s">
        <v>67</v>
      </c>
      <c r="G276" s="47">
        <f t="shared" si="179"/>
        <v>0</v>
      </c>
      <c r="H276" s="47">
        <f t="shared" ref="H276:M276" si="182">I276+J276+N276</f>
        <v>0</v>
      </c>
      <c r="I276" s="47">
        <f t="shared" si="182"/>
        <v>0</v>
      </c>
      <c r="J276" s="47">
        <f t="shared" si="182"/>
        <v>0</v>
      </c>
      <c r="K276" s="47">
        <f t="shared" si="182"/>
        <v>0</v>
      </c>
      <c r="L276" s="47">
        <f t="shared" si="182"/>
        <v>0</v>
      </c>
      <c r="M276" s="47">
        <f t="shared" si="182"/>
        <v>0</v>
      </c>
      <c r="N276" s="155"/>
      <c r="O276" s="133"/>
      <c r="P276" s="133"/>
      <c r="Q276" s="124"/>
      <c r="R276" s="124"/>
      <c r="S276" s="124"/>
      <c r="T276" s="124"/>
      <c r="U276" s="124"/>
    </row>
    <row r="277" spans="1:23" s="22" customFormat="1" ht="34.5" hidden="1" customHeight="1" x14ac:dyDescent="0.25">
      <c r="A277" s="98" t="s">
        <v>96</v>
      </c>
      <c r="B277" s="122" t="s">
        <v>94</v>
      </c>
      <c r="C277" s="84" t="s">
        <v>86</v>
      </c>
      <c r="D277" s="84" t="s">
        <v>111</v>
      </c>
      <c r="E277" s="122" t="s">
        <v>21</v>
      </c>
      <c r="F277" s="71" t="s">
        <v>8</v>
      </c>
      <c r="G277" s="48">
        <f>G278+G279+G280+G281</f>
        <v>0</v>
      </c>
      <c r="H277" s="48">
        <f t="shared" ref="H277:M277" si="183">H278+H279+H280+H281</f>
        <v>0</v>
      </c>
      <c r="I277" s="48">
        <f t="shared" si="183"/>
        <v>0</v>
      </c>
      <c r="J277" s="48">
        <f t="shared" si="183"/>
        <v>0</v>
      </c>
      <c r="K277" s="48">
        <f t="shared" si="183"/>
        <v>0</v>
      </c>
      <c r="L277" s="48">
        <f t="shared" si="183"/>
        <v>0</v>
      </c>
      <c r="M277" s="48">
        <f t="shared" si="183"/>
        <v>0</v>
      </c>
      <c r="N277" s="140" t="s">
        <v>97</v>
      </c>
      <c r="O277" s="116" t="s">
        <v>72</v>
      </c>
      <c r="P277" s="116"/>
      <c r="Q277" s="116"/>
      <c r="R277" s="116"/>
      <c r="S277" s="116"/>
      <c r="T277" s="116"/>
      <c r="U277" s="116"/>
      <c r="V277" s="36"/>
      <c r="W277" s="36"/>
    </row>
    <row r="278" spans="1:23" s="22" customFormat="1" ht="34.5" hidden="1" customHeight="1" x14ac:dyDescent="0.25">
      <c r="A278" s="96"/>
      <c r="B278" s="123"/>
      <c r="C278" s="85"/>
      <c r="D278" s="85"/>
      <c r="E278" s="123"/>
      <c r="F278" s="71" t="s">
        <v>80</v>
      </c>
      <c r="G278" s="48">
        <f>H278+I278+M278</f>
        <v>0</v>
      </c>
      <c r="H278" s="49"/>
      <c r="I278" s="49"/>
      <c r="J278" s="49"/>
      <c r="K278" s="49"/>
      <c r="L278" s="49"/>
      <c r="M278" s="49"/>
      <c r="N278" s="141"/>
      <c r="O278" s="118"/>
      <c r="P278" s="118"/>
      <c r="Q278" s="118"/>
      <c r="R278" s="118"/>
      <c r="S278" s="118"/>
      <c r="T278" s="118"/>
      <c r="U278" s="118"/>
      <c r="V278" s="36"/>
      <c r="W278" s="36"/>
    </row>
    <row r="279" spans="1:23" s="22" customFormat="1" ht="34.5" hidden="1" customHeight="1" x14ac:dyDescent="0.25">
      <c r="A279" s="96"/>
      <c r="B279" s="2"/>
      <c r="C279" s="85"/>
      <c r="D279" s="85"/>
      <c r="E279" s="123"/>
      <c r="F279" s="71" t="s">
        <v>65</v>
      </c>
      <c r="G279" s="48">
        <f>H279+I279+M279</f>
        <v>0</v>
      </c>
      <c r="H279" s="49"/>
      <c r="I279" s="49"/>
      <c r="J279" s="49"/>
      <c r="K279" s="49"/>
      <c r="L279" s="49"/>
      <c r="M279" s="49"/>
      <c r="N279" s="88" t="s">
        <v>98</v>
      </c>
      <c r="O279" s="80" t="s">
        <v>72</v>
      </c>
      <c r="P279" s="80"/>
      <c r="Q279" s="80"/>
      <c r="R279" s="80"/>
      <c r="S279" s="80"/>
      <c r="T279" s="80"/>
      <c r="U279" s="80"/>
      <c r="V279" s="36"/>
      <c r="W279" s="36"/>
    </row>
    <row r="280" spans="1:23" s="22" customFormat="1" ht="34.5" hidden="1" customHeight="1" x14ac:dyDescent="0.25">
      <c r="A280" s="96"/>
      <c r="B280" s="2"/>
      <c r="C280" s="85"/>
      <c r="D280" s="85"/>
      <c r="E280" s="124"/>
      <c r="F280" s="71" t="s">
        <v>66</v>
      </c>
      <c r="G280" s="48">
        <f>H280+I280+M280</f>
        <v>0</v>
      </c>
      <c r="H280" s="49"/>
      <c r="I280" s="49"/>
      <c r="J280" s="49"/>
      <c r="K280" s="49"/>
      <c r="L280" s="49"/>
      <c r="M280" s="49"/>
      <c r="N280" s="89"/>
      <c r="O280" s="80"/>
      <c r="P280" s="80"/>
      <c r="Q280" s="80"/>
      <c r="R280" s="80"/>
      <c r="S280" s="80"/>
      <c r="T280" s="80"/>
      <c r="U280" s="80"/>
      <c r="V280" s="36"/>
      <c r="W280" s="36"/>
    </row>
    <row r="281" spans="1:23" s="36" customFormat="1" ht="34.5" hidden="1" customHeight="1" x14ac:dyDescent="0.25">
      <c r="A281" s="96"/>
      <c r="B281" s="2"/>
      <c r="C281" s="85"/>
      <c r="D281" s="85"/>
      <c r="E281" s="87"/>
      <c r="F281" s="71" t="s">
        <v>67</v>
      </c>
      <c r="G281" s="47">
        <f>H281+I281+M281</f>
        <v>0</v>
      </c>
      <c r="H281" s="51"/>
      <c r="I281" s="51"/>
      <c r="J281" s="51"/>
      <c r="K281" s="51"/>
      <c r="L281" s="51"/>
      <c r="M281" s="51"/>
      <c r="N281" s="92"/>
      <c r="O281" s="80"/>
      <c r="P281" s="80"/>
      <c r="Q281" s="80"/>
      <c r="R281" s="80"/>
      <c r="S281" s="80"/>
      <c r="T281" s="80"/>
      <c r="U281" s="80"/>
    </row>
    <row r="282" spans="1:23" s="22" customFormat="1" ht="34.5" hidden="1" customHeight="1" x14ac:dyDescent="0.25">
      <c r="A282" s="98" t="s">
        <v>103</v>
      </c>
      <c r="B282" s="122" t="s">
        <v>107</v>
      </c>
      <c r="C282" s="84" t="s">
        <v>86</v>
      </c>
      <c r="D282" s="84" t="s">
        <v>111</v>
      </c>
      <c r="E282" s="122" t="s">
        <v>21</v>
      </c>
      <c r="F282" s="71" t="s">
        <v>8</v>
      </c>
      <c r="G282" s="48">
        <f>G283+G284+G285+G286+G287</f>
        <v>0</v>
      </c>
      <c r="H282" s="48">
        <f>H283+H284+H285+H286</f>
        <v>0</v>
      </c>
      <c r="I282" s="48">
        <f t="shared" ref="I282:M282" si="184">I283+I284+I285+I286</f>
        <v>0</v>
      </c>
      <c r="J282" s="48">
        <f t="shared" si="184"/>
        <v>0</v>
      </c>
      <c r="K282" s="48">
        <f t="shared" si="184"/>
        <v>0</v>
      </c>
      <c r="L282" s="48">
        <f t="shared" si="184"/>
        <v>0</v>
      </c>
      <c r="M282" s="48">
        <f t="shared" si="184"/>
        <v>0</v>
      </c>
      <c r="N282" s="140" t="s">
        <v>108</v>
      </c>
      <c r="O282" s="116" t="s">
        <v>72</v>
      </c>
      <c r="P282" s="116"/>
      <c r="Q282" s="116"/>
      <c r="R282" s="116"/>
      <c r="S282" s="116"/>
      <c r="T282" s="116"/>
      <c r="U282" s="116"/>
      <c r="V282" s="36"/>
      <c r="W282" s="36"/>
    </row>
    <row r="283" spans="1:23" s="22" customFormat="1" ht="34.5" hidden="1" customHeight="1" x14ac:dyDescent="0.25">
      <c r="A283" s="180"/>
      <c r="B283" s="123"/>
      <c r="C283" s="85"/>
      <c r="D283" s="138"/>
      <c r="E283" s="123"/>
      <c r="F283" s="71" t="s">
        <v>80</v>
      </c>
      <c r="G283" s="48">
        <f>H283+I283+M283</f>
        <v>0</v>
      </c>
      <c r="H283" s="49"/>
      <c r="I283" s="49"/>
      <c r="J283" s="49"/>
      <c r="K283" s="49"/>
      <c r="L283" s="49"/>
      <c r="M283" s="49"/>
      <c r="N283" s="149"/>
      <c r="O283" s="117"/>
      <c r="P283" s="117"/>
      <c r="Q283" s="117"/>
      <c r="R283" s="117"/>
      <c r="S283" s="117"/>
      <c r="T283" s="117"/>
      <c r="U283" s="117"/>
      <c r="V283" s="36"/>
      <c r="W283" s="36"/>
    </row>
    <row r="284" spans="1:23" s="22" customFormat="1" ht="34.5" hidden="1" customHeight="1" x14ac:dyDescent="0.25">
      <c r="A284" s="180"/>
      <c r="B284" s="123"/>
      <c r="C284" s="138"/>
      <c r="D284" s="138"/>
      <c r="E284" s="123"/>
      <c r="F284" s="71" t="s">
        <v>65</v>
      </c>
      <c r="G284" s="48">
        <f>H284+I284+M284</f>
        <v>0</v>
      </c>
      <c r="H284" s="49"/>
      <c r="I284" s="49"/>
      <c r="J284" s="49"/>
      <c r="K284" s="49"/>
      <c r="L284" s="49"/>
      <c r="M284" s="49"/>
      <c r="N284" s="149"/>
      <c r="O284" s="117"/>
      <c r="P284" s="117"/>
      <c r="Q284" s="117"/>
      <c r="R284" s="117"/>
      <c r="S284" s="117"/>
      <c r="T284" s="117"/>
      <c r="U284" s="117"/>
      <c r="V284" s="36"/>
      <c r="W284" s="36"/>
    </row>
    <row r="285" spans="1:23" s="22" customFormat="1" ht="47.25" hidden="1" x14ac:dyDescent="0.25">
      <c r="A285" s="180"/>
      <c r="B285" s="123"/>
      <c r="C285" s="138"/>
      <c r="D285" s="138"/>
      <c r="E285" s="124"/>
      <c r="F285" s="71" t="s">
        <v>66</v>
      </c>
      <c r="G285" s="48">
        <f>H285+I285+M285</f>
        <v>0</v>
      </c>
      <c r="H285" s="49"/>
      <c r="I285" s="49"/>
      <c r="J285" s="49"/>
      <c r="K285" s="49"/>
      <c r="L285" s="49"/>
      <c r="M285" s="49"/>
      <c r="N285" s="149"/>
      <c r="O285" s="117"/>
      <c r="P285" s="117"/>
      <c r="Q285" s="117"/>
      <c r="R285" s="117"/>
      <c r="S285" s="117"/>
      <c r="T285" s="117"/>
      <c r="U285" s="117"/>
      <c r="V285" s="36"/>
      <c r="W285" s="36"/>
    </row>
    <row r="286" spans="1:23" s="22" customFormat="1" ht="31.5" hidden="1" x14ac:dyDescent="0.25">
      <c r="A286" s="180"/>
      <c r="B286" s="123"/>
      <c r="C286" s="138"/>
      <c r="D286" s="138"/>
      <c r="E286" s="2"/>
      <c r="F286" s="71" t="s">
        <v>67</v>
      </c>
      <c r="G286" s="48">
        <f>H286+I286+M286</f>
        <v>0</v>
      </c>
      <c r="H286" s="49"/>
      <c r="I286" s="49"/>
      <c r="J286" s="49"/>
      <c r="K286" s="49"/>
      <c r="L286" s="49"/>
      <c r="M286" s="49"/>
      <c r="N286" s="149"/>
      <c r="O286" s="118"/>
      <c r="P286" s="118"/>
      <c r="Q286" s="118"/>
      <c r="R286" s="118"/>
      <c r="S286" s="118"/>
      <c r="T286" s="118"/>
      <c r="U286" s="118"/>
      <c r="V286" s="36"/>
      <c r="W286" s="36"/>
    </row>
    <row r="287" spans="1:23" s="22" customFormat="1" ht="34.5" hidden="1" customHeight="1" x14ac:dyDescent="0.25">
      <c r="A287" s="181"/>
      <c r="B287" s="124"/>
      <c r="C287" s="139"/>
      <c r="D287" s="139"/>
      <c r="E287" s="8"/>
      <c r="F287" s="71" t="s">
        <v>67</v>
      </c>
      <c r="G287" s="48">
        <f>H287+I287+M287</f>
        <v>0</v>
      </c>
      <c r="H287" s="49"/>
      <c r="I287" s="49"/>
      <c r="J287" s="49"/>
      <c r="K287" s="49"/>
      <c r="L287" s="49"/>
      <c r="M287" s="49"/>
      <c r="N287" s="141"/>
      <c r="O287" s="81"/>
      <c r="P287" s="81"/>
      <c r="Q287" s="81"/>
      <c r="R287" s="81"/>
      <c r="S287" s="81"/>
      <c r="T287" s="81"/>
      <c r="U287" s="81"/>
      <c r="V287" s="36"/>
      <c r="W287" s="36"/>
    </row>
    <row r="288" spans="1:23" s="22" customFormat="1" ht="34.5" hidden="1" customHeight="1" x14ac:dyDescent="0.25">
      <c r="A288" s="98" t="s">
        <v>104</v>
      </c>
      <c r="B288" s="122" t="s">
        <v>106</v>
      </c>
      <c r="C288" s="84" t="s">
        <v>86</v>
      </c>
      <c r="D288" s="84" t="s">
        <v>111</v>
      </c>
      <c r="E288" s="122" t="s">
        <v>21</v>
      </c>
      <c r="F288" s="71" t="s">
        <v>8</v>
      </c>
      <c r="G288" s="48">
        <f>G289+G290+G291+G292</f>
        <v>0</v>
      </c>
      <c r="H288" s="48">
        <f>H289+H290+H291+H292</f>
        <v>0</v>
      </c>
      <c r="I288" s="48">
        <f t="shared" ref="I288:M288" si="185">I289+I290+I291+I292</f>
        <v>0</v>
      </c>
      <c r="J288" s="48">
        <f t="shared" si="185"/>
        <v>0</v>
      </c>
      <c r="K288" s="48">
        <f t="shared" si="185"/>
        <v>0</v>
      </c>
      <c r="L288" s="48">
        <f t="shared" si="185"/>
        <v>0</v>
      </c>
      <c r="M288" s="48">
        <f t="shared" si="185"/>
        <v>0</v>
      </c>
      <c r="N288" s="140" t="s">
        <v>105</v>
      </c>
      <c r="O288" s="116" t="s">
        <v>72</v>
      </c>
      <c r="P288" s="150"/>
      <c r="Q288" s="116"/>
      <c r="R288" s="116"/>
      <c r="S288" s="116"/>
      <c r="T288" s="116"/>
      <c r="U288" s="116"/>
      <c r="V288" s="36"/>
      <c r="W288" s="36"/>
    </row>
    <row r="289" spans="1:23" s="22" customFormat="1" ht="34.5" hidden="1" customHeight="1" x14ac:dyDescent="0.25">
      <c r="A289" s="96"/>
      <c r="B289" s="123"/>
      <c r="C289" s="85"/>
      <c r="D289" s="85"/>
      <c r="E289" s="123"/>
      <c r="F289" s="71" t="s">
        <v>80</v>
      </c>
      <c r="G289" s="48">
        <f>H289+I289+M289</f>
        <v>0</v>
      </c>
      <c r="H289" s="49"/>
      <c r="I289" s="49"/>
      <c r="J289" s="49"/>
      <c r="K289" s="49"/>
      <c r="L289" s="49"/>
      <c r="M289" s="49"/>
      <c r="N289" s="149"/>
      <c r="O289" s="117"/>
      <c r="P289" s="151"/>
      <c r="Q289" s="117"/>
      <c r="R289" s="117"/>
      <c r="S289" s="117"/>
      <c r="T289" s="117"/>
      <c r="U289" s="117"/>
      <c r="V289" s="36"/>
      <c r="W289" s="36"/>
    </row>
    <row r="290" spans="1:23" s="22" customFormat="1" ht="34.5" hidden="1" customHeight="1" x14ac:dyDescent="0.25">
      <c r="A290" s="96"/>
      <c r="B290" s="123"/>
      <c r="C290" s="85"/>
      <c r="D290" s="85"/>
      <c r="E290" s="123"/>
      <c r="F290" s="71" t="s">
        <v>65</v>
      </c>
      <c r="G290" s="48">
        <f>H290+I290+M290</f>
        <v>0</v>
      </c>
      <c r="H290" s="49"/>
      <c r="I290" s="49"/>
      <c r="J290" s="49"/>
      <c r="K290" s="49"/>
      <c r="L290" s="49"/>
      <c r="M290" s="49"/>
      <c r="N290" s="149"/>
      <c r="O290" s="117"/>
      <c r="P290" s="151"/>
      <c r="Q290" s="117"/>
      <c r="R290" s="117"/>
      <c r="S290" s="117"/>
      <c r="T290" s="117"/>
      <c r="U290" s="117"/>
      <c r="V290" s="36"/>
      <c r="W290" s="36"/>
    </row>
    <row r="291" spans="1:23" s="22" customFormat="1" ht="47.25" hidden="1" x14ac:dyDescent="0.25">
      <c r="A291" s="96"/>
      <c r="B291" s="123"/>
      <c r="C291" s="85"/>
      <c r="D291" s="85"/>
      <c r="E291" s="123"/>
      <c r="F291" s="71" t="s">
        <v>66</v>
      </c>
      <c r="G291" s="48">
        <f>H291+I291+M291</f>
        <v>0</v>
      </c>
      <c r="H291" s="49"/>
      <c r="I291" s="49"/>
      <c r="J291" s="49"/>
      <c r="K291" s="49"/>
      <c r="L291" s="49"/>
      <c r="M291" s="49"/>
      <c r="N291" s="149"/>
      <c r="O291" s="117"/>
      <c r="P291" s="151"/>
      <c r="Q291" s="117"/>
      <c r="R291" s="117"/>
      <c r="S291" s="117"/>
      <c r="T291" s="117"/>
      <c r="U291" s="117"/>
      <c r="V291" s="36"/>
      <c r="W291" s="36"/>
    </row>
    <row r="292" spans="1:23" s="22" customFormat="1" ht="34.5" hidden="1" customHeight="1" x14ac:dyDescent="0.25">
      <c r="A292" s="97"/>
      <c r="B292" s="124"/>
      <c r="C292" s="86"/>
      <c r="D292" s="86"/>
      <c r="E292" s="124"/>
      <c r="F292" s="71" t="s">
        <v>67</v>
      </c>
      <c r="G292" s="48">
        <f>H292+I292+M292</f>
        <v>0</v>
      </c>
      <c r="H292" s="49"/>
      <c r="I292" s="49"/>
      <c r="J292" s="49"/>
      <c r="K292" s="49"/>
      <c r="L292" s="49"/>
      <c r="M292" s="49"/>
      <c r="N292" s="141"/>
      <c r="O292" s="118"/>
      <c r="P292" s="152"/>
      <c r="Q292" s="118"/>
      <c r="R292" s="118"/>
      <c r="S292" s="118"/>
      <c r="T292" s="118"/>
      <c r="U292" s="118"/>
      <c r="V292" s="36"/>
      <c r="W292" s="36"/>
    </row>
    <row r="293" spans="1:23" s="22" customFormat="1" ht="15.75" customHeight="1" x14ac:dyDescent="0.25">
      <c r="A293" s="98" t="s">
        <v>185</v>
      </c>
      <c r="B293" s="122" t="s">
        <v>186</v>
      </c>
      <c r="C293" s="84" t="s">
        <v>111</v>
      </c>
      <c r="D293" s="84" t="s">
        <v>121</v>
      </c>
      <c r="E293" s="122" t="s">
        <v>21</v>
      </c>
      <c r="F293" s="71" t="s">
        <v>8</v>
      </c>
      <c r="G293" s="48">
        <f>G294+G295+G296+G297</f>
        <v>1000000</v>
      </c>
      <c r="H293" s="48">
        <f>H294+H295+H296+H297</f>
        <v>0</v>
      </c>
      <c r="I293" s="48">
        <f t="shared" ref="I293:M293" si="186">I294+I295+I296+I297</f>
        <v>0</v>
      </c>
      <c r="J293" s="48">
        <f>J294+J295+J296+J297</f>
        <v>1000000</v>
      </c>
      <c r="K293" s="48">
        <f t="shared" si="186"/>
        <v>0</v>
      </c>
      <c r="L293" s="48">
        <f t="shared" si="186"/>
        <v>0</v>
      </c>
      <c r="M293" s="48">
        <f t="shared" si="186"/>
        <v>0</v>
      </c>
      <c r="N293" s="140" t="s">
        <v>187</v>
      </c>
      <c r="O293" s="116" t="s">
        <v>72</v>
      </c>
      <c r="P293" s="150">
        <v>0</v>
      </c>
      <c r="Q293" s="113">
        <v>0</v>
      </c>
      <c r="R293" s="113">
        <v>1</v>
      </c>
      <c r="S293" s="113">
        <v>0</v>
      </c>
      <c r="T293" s="113">
        <v>0</v>
      </c>
      <c r="U293" s="113">
        <v>0</v>
      </c>
      <c r="V293" s="36"/>
      <c r="W293" s="36"/>
    </row>
    <row r="294" spans="1:23" s="22" customFormat="1" ht="85.5" customHeight="1" x14ac:dyDescent="0.25">
      <c r="A294" s="96"/>
      <c r="B294" s="123"/>
      <c r="C294" s="85"/>
      <c r="D294" s="85"/>
      <c r="E294" s="123"/>
      <c r="F294" s="71" t="s">
        <v>80</v>
      </c>
      <c r="G294" s="48">
        <f>H294+I294+M294+J294+K294+L294</f>
        <v>0</v>
      </c>
      <c r="H294" s="49">
        <v>0</v>
      </c>
      <c r="I294" s="49">
        <v>0</v>
      </c>
      <c r="J294" s="49">
        <v>0</v>
      </c>
      <c r="K294" s="49">
        <v>0</v>
      </c>
      <c r="L294" s="49">
        <v>0</v>
      </c>
      <c r="M294" s="49">
        <v>0</v>
      </c>
      <c r="N294" s="149"/>
      <c r="O294" s="117"/>
      <c r="P294" s="151"/>
      <c r="Q294" s="114"/>
      <c r="R294" s="114"/>
      <c r="S294" s="114"/>
      <c r="T294" s="114"/>
      <c r="U294" s="114"/>
      <c r="V294" s="36"/>
      <c r="W294" s="36"/>
    </row>
    <row r="295" spans="1:23" s="22" customFormat="1" ht="51.75" customHeight="1" x14ac:dyDescent="0.25">
      <c r="A295" s="96"/>
      <c r="B295" s="123"/>
      <c r="C295" s="85"/>
      <c r="D295" s="85"/>
      <c r="E295" s="123"/>
      <c r="F295" s="71" t="s">
        <v>65</v>
      </c>
      <c r="G295" s="48">
        <f t="shared" ref="G295:G297" si="187">H295+I295+M295+J295+K295+L295</f>
        <v>1000000</v>
      </c>
      <c r="H295" s="49">
        <v>0</v>
      </c>
      <c r="I295" s="49">
        <v>0</v>
      </c>
      <c r="J295" s="49">
        <v>1000000</v>
      </c>
      <c r="K295" s="49">
        <v>0</v>
      </c>
      <c r="L295" s="49">
        <v>0</v>
      </c>
      <c r="M295" s="49">
        <v>0</v>
      </c>
      <c r="N295" s="149"/>
      <c r="O295" s="117"/>
      <c r="P295" s="151"/>
      <c r="Q295" s="114"/>
      <c r="R295" s="114"/>
      <c r="S295" s="114"/>
      <c r="T295" s="114"/>
      <c r="U295" s="114"/>
      <c r="V295" s="36"/>
      <c r="W295" s="36"/>
    </row>
    <row r="296" spans="1:23" s="22" customFormat="1" ht="54.75" customHeight="1" x14ac:dyDescent="0.25">
      <c r="A296" s="96"/>
      <c r="B296" s="123"/>
      <c r="C296" s="85"/>
      <c r="D296" s="85"/>
      <c r="E296" s="123"/>
      <c r="F296" s="71" t="s">
        <v>66</v>
      </c>
      <c r="G296" s="48">
        <f t="shared" si="187"/>
        <v>0</v>
      </c>
      <c r="H296" s="49">
        <v>0</v>
      </c>
      <c r="I296" s="49">
        <v>0</v>
      </c>
      <c r="J296" s="49">
        <v>0</v>
      </c>
      <c r="K296" s="49">
        <v>0</v>
      </c>
      <c r="L296" s="49">
        <v>0</v>
      </c>
      <c r="M296" s="49">
        <v>0</v>
      </c>
      <c r="N296" s="149"/>
      <c r="O296" s="117"/>
      <c r="P296" s="151"/>
      <c r="Q296" s="114"/>
      <c r="R296" s="114"/>
      <c r="S296" s="114"/>
      <c r="T296" s="114"/>
      <c r="U296" s="114"/>
      <c r="V296" s="36"/>
      <c r="W296" s="36"/>
    </row>
    <row r="297" spans="1:23" s="22" customFormat="1" ht="38.25" customHeight="1" x14ac:dyDescent="0.25">
      <c r="A297" s="97"/>
      <c r="B297" s="124"/>
      <c r="C297" s="86"/>
      <c r="D297" s="86"/>
      <c r="E297" s="124"/>
      <c r="F297" s="71" t="s">
        <v>67</v>
      </c>
      <c r="G297" s="48">
        <f t="shared" si="187"/>
        <v>0</v>
      </c>
      <c r="H297" s="49">
        <v>0</v>
      </c>
      <c r="I297" s="49">
        <v>0</v>
      </c>
      <c r="J297" s="49">
        <v>0</v>
      </c>
      <c r="K297" s="49">
        <v>0</v>
      </c>
      <c r="L297" s="49">
        <v>0</v>
      </c>
      <c r="M297" s="49">
        <v>0</v>
      </c>
      <c r="N297" s="141"/>
      <c r="O297" s="118"/>
      <c r="P297" s="152"/>
      <c r="Q297" s="115"/>
      <c r="R297" s="115"/>
      <c r="S297" s="115"/>
      <c r="T297" s="115"/>
      <c r="U297" s="115"/>
      <c r="V297" s="36"/>
      <c r="W297" s="36"/>
    </row>
    <row r="298" spans="1:23" ht="36.75" customHeight="1" x14ac:dyDescent="0.25">
      <c r="A298" s="128" t="s">
        <v>41</v>
      </c>
      <c r="B298" s="129"/>
      <c r="C298" s="129"/>
      <c r="D298" s="129"/>
      <c r="E298" s="129"/>
      <c r="F298" s="129"/>
      <c r="G298" s="129"/>
      <c r="H298" s="129"/>
      <c r="I298" s="129"/>
      <c r="J298" s="129"/>
      <c r="K298" s="129"/>
      <c r="L298" s="129"/>
      <c r="M298" s="129"/>
      <c r="N298" s="129"/>
      <c r="O298" s="129"/>
      <c r="P298" s="130"/>
      <c r="Q298" s="12"/>
      <c r="R298" s="12"/>
      <c r="S298" s="12"/>
      <c r="T298" s="12"/>
      <c r="U298" s="12"/>
    </row>
    <row r="299" spans="1:23" s="36" customFormat="1" ht="26.25" customHeight="1" x14ac:dyDescent="0.25">
      <c r="A299" s="174" t="s">
        <v>17</v>
      </c>
      <c r="B299" s="131" t="s">
        <v>42</v>
      </c>
      <c r="C299" s="177" t="s">
        <v>86</v>
      </c>
      <c r="D299" s="177" t="s">
        <v>121</v>
      </c>
      <c r="E299" s="131" t="s">
        <v>21</v>
      </c>
      <c r="F299" s="13" t="s">
        <v>8</v>
      </c>
      <c r="G299" s="14">
        <f>H299+I299+M299+J299+K299+L299</f>
        <v>152218134.97</v>
      </c>
      <c r="H299" s="47">
        <f>H304+H314+H309</f>
        <v>30388268.289999999</v>
      </c>
      <c r="I299" s="47">
        <f t="shared" ref="I299:M299" si="188">I304+I314+I309</f>
        <v>35076734.100000001</v>
      </c>
      <c r="J299" s="47">
        <f t="shared" si="188"/>
        <v>34244434.560000002</v>
      </c>
      <c r="K299" s="47">
        <f t="shared" si="188"/>
        <v>18719280.990000002</v>
      </c>
      <c r="L299" s="47">
        <f t="shared" si="188"/>
        <v>18833670.790000003</v>
      </c>
      <c r="M299" s="47">
        <f t="shared" si="188"/>
        <v>14955746.239999998</v>
      </c>
      <c r="N299" s="153" t="s">
        <v>14</v>
      </c>
      <c r="O299" s="131" t="s">
        <v>14</v>
      </c>
      <c r="P299" s="131" t="s">
        <v>14</v>
      </c>
      <c r="Q299" s="122" t="s">
        <v>14</v>
      </c>
      <c r="R299" s="122" t="s">
        <v>14</v>
      </c>
      <c r="S299" s="122" t="s">
        <v>14</v>
      </c>
      <c r="T299" s="122" t="s">
        <v>14</v>
      </c>
      <c r="U299" s="122" t="s">
        <v>14</v>
      </c>
    </row>
    <row r="300" spans="1:23" s="36" customFormat="1" ht="96" customHeight="1" x14ac:dyDescent="0.25">
      <c r="A300" s="175"/>
      <c r="B300" s="132"/>
      <c r="C300" s="178"/>
      <c r="D300" s="178"/>
      <c r="E300" s="132"/>
      <c r="F300" s="13" t="s">
        <v>80</v>
      </c>
      <c r="G300" s="14">
        <f>H300+I300+M300+J300+K300+L300</f>
        <v>108154734.37000002</v>
      </c>
      <c r="H300" s="47">
        <f t="shared" ref="H300:M300" si="189">H305+H315+H310</f>
        <v>18204695.289999999</v>
      </c>
      <c r="I300" s="47">
        <f t="shared" si="189"/>
        <v>18252783.5</v>
      </c>
      <c r="J300" s="47">
        <f t="shared" si="189"/>
        <v>19188557.559999999</v>
      </c>
      <c r="K300" s="47">
        <f t="shared" si="189"/>
        <v>18719280.990000002</v>
      </c>
      <c r="L300" s="47">
        <f t="shared" si="189"/>
        <v>18833670.790000003</v>
      </c>
      <c r="M300" s="47">
        <f t="shared" si="189"/>
        <v>14955746.239999998</v>
      </c>
      <c r="N300" s="154"/>
      <c r="O300" s="132"/>
      <c r="P300" s="132"/>
      <c r="Q300" s="123"/>
      <c r="R300" s="123"/>
      <c r="S300" s="123"/>
      <c r="T300" s="123"/>
      <c r="U300" s="123"/>
    </row>
    <row r="301" spans="1:23" s="36" customFormat="1" ht="54" customHeight="1" x14ac:dyDescent="0.25">
      <c r="A301" s="175"/>
      <c r="B301" s="132"/>
      <c r="C301" s="178"/>
      <c r="D301" s="178"/>
      <c r="E301" s="132"/>
      <c r="F301" s="13" t="s">
        <v>65</v>
      </c>
      <c r="G301" s="14">
        <f>H301+I301+M301+J301+K301+L301</f>
        <v>44063400.600000001</v>
      </c>
      <c r="H301" s="47">
        <f t="shared" ref="H301:M301" si="190">H306+H316+H311</f>
        <v>12183573</v>
      </c>
      <c r="I301" s="47">
        <f t="shared" si="190"/>
        <v>16823950.600000001</v>
      </c>
      <c r="J301" s="47">
        <f t="shared" si="190"/>
        <v>15055877</v>
      </c>
      <c r="K301" s="47">
        <f t="shared" si="190"/>
        <v>0</v>
      </c>
      <c r="L301" s="47">
        <f t="shared" si="190"/>
        <v>0</v>
      </c>
      <c r="M301" s="47">
        <f t="shared" si="190"/>
        <v>0</v>
      </c>
      <c r="N301" s="154"/>
      <c r="O301" s="132"/>
      <c r="P301" s="132"/>
      <c r="Q301" s="123"/>
      <c r="R301" s="123"/>
      <c r="S301" s="123"/>
      <c r="T301" s="123"/>
      <c r="U301" s="123"/>
    </row>
    <row r="302" spans="1:23" s="36" customFormat="1" ht="54.75" customHeight="1" x14ac:dyDescent="0.25">
      <c r="A302" s="175"/>
      <c r="B302" s="132"/>
      <c r="C302" s="178"/>
      <c r="D302" s="178"/>
      <c r="E302" s="132"/>
      <c r="F302" s="13" t="s">
        <v>66</v>
      </c>
      <c r="G302" s="51">
        <v>0</v>
      </c>
      <c r="H302" s="47">
        <f t="shared" ref="H302:M302" si="191">H307+H317+H312</f>
        <v>0</v>
      </c>
      <c r="I302" s="47">
        <f t="shared" si="191"/>
        <v>0</v>
      </c>
      <c r="J302" s="47">
        <f t="shared" si="191"/>
        <v>0</v>
      </c>
      <c r="K302" s="47">
        <f t="shared" si="191"/>
        <v>0</v>
      </c>
      <c r="L302" s="47">
        <f t="shared" si="191"/>
        <v>0</v>
      </c>
      <c r="M302" s="47">
        <f t="shared" si="191"/>
        <v>0</v>
      </c>
      <c r="N302" s="154"/>
      <c r="O302" s="132"/>
      <c r="P302" s="132"/>
      <c r="Q302" s="123"/>
      <c r="R302" s="123"/>
      <c r="S302" s="123"/>
      <c r="T302" s="123"/>
      <c r="U302" s="123"/>
    </row>
    <row r="303" spans="1:23" s="36" customFormat="1" ht="39" customHeight="1" x14ac:dyDescent="0.25">
      <c r="A303" s="176"/>
      <c r="B303" s="133"/>
      <c r="C303" s="179"/>
      <c r="D303" s="179"/>
      <c r="E303" s="133"/>
      <c r="F303" s="13" t="s">
        <v>67</v>
      </c>
      <c r="G303" s="51">
        <v>0</v>
      </c>
      <c r="H303" s="47">
        <f t="shared" ref="H303:M303" si="192">H308+H318+H313</f>
        <v>0</v>
      </c>
      <c r="I303" s="47">
        <f t="shared" si="192"/>
        <v>0</v>
      </c>
      <c r="J303" s="47">
        <f t="shared" si="192"/>
        <v>0</v>
      </c>
      <c r="K303" s="47">
        <f t="shared" si="192"/>
        <v>0</v>
      </c>
      <c r="L303" s="47">
        <f t="shared" si="192"/>
        <v>0</v>
      </c>
      <c r="M303" s="47">
        <f t="shared" si="192"/>
        <v>0</v>
      </c>
      <c r="N303" s="155"/>
      <c r="O303" s="133"/>
      <c r="P303" s="133"/>
      <c r="Q303" s="124"/>
      <c r="R303" s="124"/>
      <c r="S303" s="124"/>
      <c r="T303" s="124"/>
      <c r="U303" s="124"/>
    </row>
    <row r="304" spans="1:23" s="22" customFormat="1" ht="18.75" customHeight="1" x14ac:dyDescent="0.25">
      <c r="A304" s="134" t="s">
        <v>10</v>
      </c>
      <c r="B304" s="122" t="s">
        <v>132</v>
      </c>
      <c r="C304" s="137" t="s">
        <v>86</v>
      </c>
      <c r="D304" s="137" t="s">
        <v>121</v>
      </c>
      <c r="E304" s="122" t="s">
        <v>21</v>
      </c>
      <c r="F304" s="71" t="s">
        <v>8</v>
      </c>
      <c r="G304" s="70">
        <f>G305+G306+G307+G308</f>
        <v>12023100.449999999</v>
      </c>
      <c r="H304" s="70">
        <f>H305+H306+H307+H308</f>
        <v>1982992.29</v>
      </c>
      <c r="I304" s="70">
        <f t="shared" ref="I304" si="193">I305+I306+I307+I308</f>
        <v>2032448.97</v>
      </c>
      <c r="J304" s="70">
        <f t="shared" ref="J304:L304" si="194">J305+J306+J307+J308</f>
        <v>2125564.52</v>
      </c>
      <c r="K304" s="70">
        <f t="shared" si="194"/>
        <v>1908836.19</v>
      </c>
      <c r="L304" s="70">
        <f t="shared" si="194"/>
        <v>1925541.19</v>
      </c>
      <c r="M304" s="70">
        <f t="shared" ref="M304" si="195">M305+M306+M307+M308</f>
        <v>2047717.29</v>
      </c>
      <c r="N304" s="140" t="s">
        <v>51</v>
      </c>
      <c r="O304" s="116" t="s">
        <v>48</v>
      </c>
      <c r="P304" s="119" t="s">
        <v>143</v>
      </c>
      <c r="Q304" s="119" t="s">
        <v>143</v>
      </c>
      <c r="R304" s="119" t="s">
        <v>143</v>
      </c>
      <c r="S304" s="119" t="s">
        <v>143</v>
      </c>
      <c r="T304" s="119" t="s">
        <v>143</v>
      </c>
      <c r="U304" s="119" t="s">
        <v>143</v>
      </c>
      <c r="V304" s="36"/>
      <c r="W304" s="36"/>
    </row>
    <row r="305" spans="1:23" s="22" customFormat="1" ht="95.25" customHeight="1" x14ac:dyDescent="0.25">
      <c r="A305" s="135"/>
      <c r="B305" s="123"/>
      <c r="C305" s="138"/>
      <c r="D305" s="138"/>
      <c r="E305" s="123"/>
      <c r="F305" s="71" t="s">
        <v>80</v>
      </c>
      <c r="G305" s="70">
        <f>H305+I305+M305+J305+K305+L305</f>
        <v>12023100.449999999</v>
      </c>
      <c r="H305" s="70">
        <v>1982992.29</v>
      </c>
      <c r="I305" s="70">
        <f>2034257.55-1808.58</f>
        <v>2032448.97</v>
      </c>
      <c r="J305" s="70">
        <v>2125564.52</v>
      </c>
      <c r="K305" s="70">
        <v>1908836.19</v>
      </c>
      <c r="L305" s="70">
        <v>1925541.19</v>
      </c>
      <c r="M305" s="70">
        <v>2047717.29</v>
      </c>
      <c r="N305" s="149"/>
      <c r="O305" s="117"/>
      <c r="P305" s="120"/>
      <c r="Q305" s="120"/>
      <c r="R305" s="120"/>
      <c r="S305" s="120"/>
      <c r="T305" s="120"/>
      <c r="U305" s="120"/>
      <c r="V305" s="36"/>
      <c r="W305" s="36"/>
    </row>
    <row r="306" spans="1:23" s="22" customFormat="1" ht="52.5" customHeight="1" x14ac:dyDescent="0.25">
      <c r="A306" s="135"/>
      <c r="B306" s="123"/>
      <c r="C306" s="138"/>
      <c r="D306" s="138"/>
      <c r="E306" s="123"/>
      <c r="F306" s="71" t="s">
        <v>65</v>
      </c>
      <c r="G306" s="49">
        <v>0</v>
      </c>
      <c r="H306" s="49">
        <v>0</v>
      </c>
      <c r="I306" s="49">
        <v>0</v>
      </c>
      <c r="J306" s="49">
        <v>0</v>
      </c>
      <c r="K306" s="49">
        <v>0</v>
      </c>
      <c r="L306" s="49">
        <v>0</v>
      </c>
      <c r="M306" s="49">
        <v>0</v>
      </c>
      <c r="N306" s="149"/>
      <c r="O306" s="117"/>
      <c r="P306" s="120"/>
      <c r="Q306" s="120"/>
      <c r="R306" s="120"/>
      <c r="S306" s="120"/>
      <c r="T306" s="120"/>
      <c r="U306" s="120"/>
      <c r="V306" s="36"/>
      <c r="W306" s="36"/>
    </row>
    <row r="307" spans="1:23" s="22" customFormat="1" ht="47.25" customHeight="1" x14ac:dyDescent="0.25">
      <c r="A307" s="135"/>
      <c r="B307" s="123"/>
      <c r="C307" s="138"/>
      <c r="D307" s="138"/>
      <c r="E307" s="123"/>
      <c r="F307" s="71" t="s">
        <v>66</v>
      </c>
      <c r="G307" s="49">
        <v>0</v>
      </c>
      <c r="H307" s="49">
        <v>0</v>
      </c>
      <c r="I307" s="49">
        <v>0</v>
      </c>
      <c r="J307" s="49">
        <v>0</v>
      </c>
      <c r="K307" s="49">
        <v>0</v>
      </c>
      <c r="L307" s="49">
        <v>0</v>
      </c>
      <c r="M307" s="49">
        <v>0</v>
      </c>
      <c r="N307" s="149"/>
      <c r="O307" s="117"/>
      <c r="P307" s="120"/>
      <c r="Q307" s="120"/>
      <c r="R307" s="120"/>
      <c r="S307" s="120"/>
      <c r="T307" s="120"/>
      <c r="U307" s="120"/>
      <c r="V307" s="36"/>
      <c r="W307" s="36"/>
    </row>
    <row r="308" spans="1:23" s="22" customFormat="1" ht="40.5" customHeight="1" x14ac:dyDescent="0.25">
      <c r="A308" s="136"/>
      <c r="B308" s="124"/>
      <c r="C308" s="139"/>
      <c r="D308" s="139"/>
      <c r="E308" s="124"/>
      <c r="F308" s="71" t="s">
        <v>67</v>
      </c>
      <c r="G308" s="49">
        <v>0</v>
      </c>
      <c r="H308" s="49">
        <v>0</v>
      </c>
      <c r="I308" s="49">
        <v>0</v>
      </c>
      <c r="J308" s="49">
        <v>0</v>
      </c>
      <c r="K308" s="49">
        <v>0</v>
      </c>
      <c r="L308" s="49">
        <v>0</v>
      </c>
      <c r="M308" s="49">
        <v>0</v>
      </c>
      <c r="N308" s="141"/>
      <c r="O308" s="118"/>
      <c r="P308" s="121"/>
      <c r="Q308" s="121"/>
      <c r="R308" s="121"/>
      <c r="S308" s="121"/>
      <c r="T308" s="121"/>
      <c r="U308" s="121"/>
      <c r="V308" s="36"/>
      <c r="W308" s="36"/>
    </row>
    <row r="309" spans="1:23" s="22" customFormat="1" ht="19.5" customHeight="1" x14ac:dyDescent="0.25">
      <c r="A309" s="134" t="s">
        <v>18</v>
      </c>
      <c r="B309" s="122" t="s">
        <v>99</v>
      </c>
      <c r="C309" s="137" t="s">
        <v>86</v>
      </c>
      <c r="D309" s="137" t="s">
        <v>121</v>
      </c>
      <c r="E309" s="122" t="s">
        <v>21</v>
      </c>
      <c r="F309" s="71" t="s">
        <v>8</v>
      </c>
      <c r="G309" s="48">
        <f>G310+G311+G312+G313</f>
        <v>123371809.92000002</v>
      </c>
      <c r="H309" s="48">
        <f>H310+H311+H312+H313</f>
        <v>28405276</v>
      </c>
      <c r="I309" s="48">
        <f t="shared" ref="I309:M309" si="196">I310+I311+I312+I313</f>
        <v>31276937.530000001</v>
      </c>
      <c r="J309" s="48">
        <f t="shared" si="196"/>
        <v>32118870.039999999</v>
      </c>
      <c r="K309" s="48">
        <f t="shared" si="196"/>
        <v>16810444.800000001</v>
      </c>
      <c r="L309" s="48">
        <f t="shared" si="196"/>
        <v>16908129.600000001</v>
      </c>
      <c r="M309" s="48">
        <f t="shared" si="196"/>
        <v>12908028.949999999</v>
      </c>
      <c r="N309" s="140" t="s">
        <v>52</v>
      </c>
      <c r="O309" s="116" t="s">
        <v>48</v>
      </c>
      <c r="P309" s="122" t="s">
        <v>53</v>
      </c>
      <c r="Q309" s="122" t="s">
        <v>53</v>
      </c>
      <c r="R309" s="122" t="s">
        <v>53</v>
      </c>
      <c r="S309" s="122" t="s">
        <v>53</v>
      </c>
      <c r="T309" s="122" t="s">
        <v>53</v>
      </c>
      <c r="U309" s="122" t="s">
        <v>53</v>
      </c>
      <c r="V309" s="36"/>
      <c r="W309" s="36"/>
    </row>
    <row r="310" spans="1:23" s="22" customFormat="1" ht="86.25" customHeight="1" x14ac:dyDescent="0.25">
      <c r="A310" s="135"/>
      <c r="B310" s="123"/>
      <c r="C310" s="138"/>
      <c r="D310" s="138"/>
      <c r="E310" s="123"/>
      <c r="F310" s="71" t="s">
        <v>80</v>
      </c>
      <c r="G310" s="58">
        <f>H310+I310+M310+J310+K310+L310</f>
        <v>96131633.920000017</v>
      </c>
      <c r="H310" s="70">
        <v>16221703</v>
      </c>
      <c r="I310" s="70">
        <f>16288612.74-68278.21</f>
        <v>16220334.529999999</v>
      </c>
      <c r="J310" s="70">
        <v>17062993.039999999</v>
      </c>
      <c r="K310" s="70">
        <v>16810444.800000001</v>
      </c>
      <c r="L310" s="70">
        <v>16908129.600000001</v>
      </c>
      <c r="M310" s="70">
        <v>12908028.949999999</v>
      </c>
      <c r="N310" s="141"/>
      <c r="O310" s="118"/>
      <c r="P310" s="124"/>
      <c r="Q310" s="124"/>
      <c r="R310" s="124"/>
      <c r="S310" s="124"/>
      <c r="T310" s="124"/>
      <c r="U310" s="124"/>
      <c r="V310" s="36"/>
      <c r="W310" s="36"/>
    </row>
    <row r="311" spans="1:23" s="22" customFormat="1" ht="53.25" customHeight="1" x14ac:dyDescent="0.25">
      <c r="A311" s="135"/>
      <c r="B311" s="123"/>
      <c r="C311" s="138"/>
      <c r="D311" s="138"/>
      <c r="E311" s="123"/>
      <c r="F311" s="71" t="s">
        <v>65</v>
      </c>
      <c r="G311" s="58">
        <f>H311+I311+M311</f>
        <v>27240176</v>
      </c>
      <c r="H311" s="70">
        <v>12183573</v>
      </c>
      <c r="I311" s="49">
        <v>15056603</v>
      </c>
      <c r="J311" s="49">
        <v>15055877</v>
      </c>
      <c r="K311" s="49">
        <v>0</v>
      </c>
      <c r="L311" s="49">
        <v>0</v>
      </c>
      <c r="M311" s="49">
        <v>0</v>
      </c>
      <c r="N311" s="142" t="s">
        <v>148</v>
      </c>
      <c r="O311" s="5" t="s">
        <v>48</v>
      </c>
      <c r="P311" s="5">
        <v>100</v>
      </c>
      <c r="Q311" s="5">
        <v>100</v>
      </c>
      <c r="R311" s="5">
        <v>100</v>
      </c>
      <c r="S311" s="50">
        <v>0</v>
      </c>
      <c r="T311" s="50">
        <v>0</v>
      </c>
      <c r="U311" s="50">
        <v>0</v>
      </c>
      <c r="V311" s="36"/>
      <c r="W311" s="36"/>
    </row>
    <row r="312" spans="1:23" s="22" customFormat="1" ht="54" customHeight="1" x14ac:dyDescent="0.25">
      <c r="A312" s="135"/>
      <c r="B312" s="123"/>
      <c r="C312" s="138"/>
      <c r="D312" s="138"/>
      <c r="E312" s="123"/>
      <c r="F312" s="71" t="s">
        <v>66</v>
      </c>
      <c r="G312" s="49">
        <v>0</v>
      </c>
      <c r="H312" s="49">
        <v>0</v>
      </c>
      <c r="I312" s="49">
        <v>0</v>
      </c>
      <c r="J312" s="49">
        <v>0</v>
      </c>
      <c r="K312" s="49">
        <v>0</v>
      </c>
      <c r="L312" s="49">
        <v>0</v>
      </c>
      <c r="M312" s="49">
        <v>0</v>
      </c>
      <c r="N312" s="143"/>
      <c r="O312" s="5"/>
      <c r="P312" s="5"/>
      <c r="Q312" s="5"/>
      <c r="R312" s="5"/>
      <c r="S312" s="50"/>
      <c r="T312" s="50"/>
      <c r="U312" s="50"/>
      <c r="V312" s="36"/>
      <c r="W312" s="36"/>
    </row>
    <row r="313" spans="1:23" s="22" customFormat="1" ht="38.25" customHeight="1" x14ac:dyDescent="0.25">
      <c r="A313" s="136"/>
      <c r="B313" s="124"/>
      <c r="C313" s="139"/>
      <c r="D313" s="139"/>
      <c r="E313" s="124"/>
      <c r="F313" s="71" t="s">
        <v>67</v>
      </c>
      <c r="G313" s="49">
        <v>0</v>
      </c>
      <c r="H313" s="49">
        <v>0</v>
      </c>
      <c r="I313" s="49">
        <v>0</v>
      </c>
      <c r="J313" s="49">
        <v>0</v>
      </c>
      <c r="K313" s="49">
        <v>0</v>
      </c>
      <c r="L313" s="49">
        <v>0</v>
      </c>
      <c r="M313" s="49">
        <v>0</v>
      </c>
      <c r="N313" s="144"/>
      <c r="O313" s="6"/>
      <c r="P313" s="6"/>
      <c r="Q313" s="6"/>
      <c r="R313" s="6"/>
      <c r="S313" s="6"/>
      <c r="T313" s="6"/>
      <c r="U313" s="6"/>
      <c r="V313" s="36"/>
      <c r="W313" s="36"/>
    </row>
    <row r="314" spans="1:23" s="22" customFormat="1" ht="24.75" customHeight="1" x14ac:dyDescent="0.25">
      <c r="A314" s="134" t="s">
        <v>172</v>
      </c>
      <c r="B314" s="122" t="s">
        <v>173</v>
      </c>
      <c r="C314" s="137" t="s">
        <v>157</v>
      </c>
      <c r="D314" s="137" t="s">
        <v>121</v>
      </c>
      <c r="E314" s="122" t="s">
        <v>21</v>
      </c>
      <c r="F314" s="71" t="s">
        <v>8</v>
      </c>
      <c r="G314" s="70">
        <f>G315+G316+G317+G318</f>
        <v>1767347.6</v>
      </c>
      <c r="H314" s="48">
        <f>H315+H316+H317+H318</f>
        <v>0</v>
      </c>
      <c r="I314" s="48">
        <f t="shared" ref="I314" si="197">I315+I316+I317+I318</f>
        <v>1767347.6</v>
      </c>
      <c r="J314" s="48">
        <f t="shared" ref="J314:L314" si="198">J315+J316+J317+J318</f>
        <v>0</v>
      </c>
      <c r="K314" s="48">
        <f t="shared" si="198"/>
        <v>0</v>
      </c>
      <c r="L314" s="48">
        <f t="shared" si="198"/>
        <v>0</v>
      </c>
      <c r="M314" s="48">
        <f t="shared" ref="M314" si="199">M315+M316+M317+M318</f>
        <v>0</v>
      </c>
      <c r="N314" s="140" t="s">
        <v>174</v>
      </c>
      <c r="O314" s="116" t="s">
        <v>101</v>
      </c>
      <c r="P314" s="146">
        <v>0</v>
      </c>
      <c r="Q314" s="183">
        <v>28</v>
      </c>
      <c r="R314" s="125">
        <v>0</v>
      </c>
      <c r="S314" s="125">
        <v>0</v>
      </c>
      <c r="T314" s="125">
        <v>0</v>
      </c>
      <c r="U314" s="125">
        <v>0</v>
      </c>
      <c r="V314" s="36"/>
      <c r="W314" s="36"/>
    </row>
    <row r="315" spans="1:23" s="22" customFormat="1" ht="112.5" customHeight="1" x14ac:dyDescent="0.25">
      <c r="A315" s="135"/>
      <c r="B315" s="123"/>
      <c r="C315" s="138"/>
      <c r="D315" s="138"/>
      <c r="E315" s="123"/>
      <c r="F315" s="71" t="s">
        <v>80</v>
      </c>
      <c r="G315" s="58">
        <f>H315+I315+M315+J315+K315+L315</f>
        <v>0</v>
      </c>
      <c r="H315" s="58">
        <v>0</v>
      </c>
      <c r="I315" s="58">
        <v>0</v>
      </c>
      <c r="J315" s="58">
        <v>0</v>
      </c>
      <c r="K315" s="58">
        <v>0</v>
      </c>
      <c r="L315" s="58">
        <v>0</v>
      </c>
      <c r="M315" s="58">
        <v>0</v>
      </c>
      <c r="N315" s="141"/>
      <c r="O315" s="118"/>
      <c r="P315" s="148"/>
      <c r="Q315" s="183"/>
      <c r="R315" s="126"/>
      <c r="S315" s="126"/>
      <c r="T315" s="126"/>
      <c r="U315" s="126"/>
      <c r="V315" s="36"/>
      <c r="W315" s="36"/>
    </row>
    <row r="316" spans="1:23" s="22" customFormat="1" ht="53.25" customHeight="1" x14ac:dyDescent="0.25">
      <c r="A316" s="135"/>
      <c r="B316" s="123"/>
      <c r="C316" s="138"/>
      <c r="D316" s="138"/>
      <c r="E316" s="123"/>
      <c r="F316" s="71" t="s">
        <v>65</v>
      </c>
      <c r="G316" s="58">
        <f>H316+I316+M316</f>
        <v>1767347.6</v>
      </c>
      <c r="H316" s="58">
        <v>0</v>
      </c>
      <c r="I316" s="95">
        <v>1767347.6</v>
      </c>
      <c r="J316" s="95">
        <v>0</v>
      </c>
      <c r="K316" s="95">
        <v>0</v>
      </c>
      <c r="L316" s="95">
        <v>0</v>
      </c>
      <c r="M316" s="95">
        <v>0</v>
      </c>
      <c r="N316" s="142" t="s">
        <v>175</v>
      </c>
      <c r="O316" s="116" t="s">
        <v>48</v>
      </c>
      <c r="P316" s="146">
        <v>0</v>
      </c>
      <c r="Q316" s="146">
        <v>4.8</v>
      </c>
      <c r="R316" s="125">
        <v>0</v>
      </c>
      <c r="S316" s="125">
        <v>0</v>
      </c>
      <c r="T316" s="125">
        <v>0</v>
      </c>
      <c r="U316" s="125">
        <v>0</v>
      </c>
      <c r="V316" s="36"/>
      <c r="W316" s="36"/>
    </row>
    <row r="317" spans="1:23" s="22" customFormat="1" ht="54" customHeight="1" x14ac:dyDescent="0.25">
      <c r="A317" s="135"/>
      <c r="B317" s="123"/>
      <c r="C317" s="138"/>
      <c r="D317" s="138"/>
      <c r="E317" s="123"/>
      <c r="F317" s="71" t="s">
        <v>66</v>
      </c>
      <c r="G317" s="95">
        <v>0</v>
      </c>
      <c r="H317" s="95">
        <v>0</v>
      </c>
      <c r="I317" s="95">
        <v>0</v>
      </c>
      <c r="J317" s="95">
        <v>0</v>
      </c>
      <c r="K317" s="95">
        <v>0</v>
      </c>
      <c r="L317" s="95">
        <v>0</v>
      </c>
      <c r="M317" s="95">
        <v>0</v>
      </c>
      <c r="N317" s="143"/>
      <c r="O317" s="117"/>
      <c r="P317" s="147"/>
      <c r="Q317" s="147"/>
      <c r="R317" s="127"/>
      <c r="S317" s="127"/>
      <c r="T317" s="127"/>
      <c r="U317" s="127"/>
      <c r="V317" s="36"/>
      <c r="W317" s="36"/>
    </row>
    <row r="318" spans="1:23" s="22" customFormat="1" ht="39" customHeight="1" x14ac:dyDescent="0.25">
      <c r="A318" s="136"/>
      <c r="B318" s="124"/>
      <c r="C318" s="139"/>
      <c r="D318" s="139"/>
      <c r="E318" s="124"/>
      <c r="F318" s="71" t="s">
        <v>67</v>
      </c>
      <c r="G318" s="49">
        <v>0</v>
      </c>
      <c r="H318" s="49">
        <v>0</v>
      </c>
      <c r="I318" s="49">
        <v>0</v>
      </c>
      <c r="J318" s="49">
        <v>0</v>
      </c>
      <c r="K318" s="49">
        <v>0</v>
      </c>
      <c r="L318" s="49">
        <v>0</v>
      </c>
      <c r="M318" s="49">
        <v>0</v>
      </c>
      <c r="N318" s="144"/>
      <c r="O318" s="118"/>
      <c r="P318" s="148"/>
      <c r="Q318" s="148"/>
      <c r="R318" s="126"/>
      <c r="S318" s="126"/>
      <c r="T318" s="126"/>
      <c r="U318" s="126"/>
      <c r="V318" s="36"/>
      <c r="W318" s="36"/>
    </row>
    <row r="319" spans="1:23" s="36" customFormat="1" x14ac:dyDescent="0.25">
      <c r="A319" s="165" t="s">
        <v>43</v>
      </c>
      <c r="B319" s="166"/>
      <c r="C319" s="166"/>
      <c r="D319" s="166"/>
      <c r="E319" s="167"/>
      <c r="F319" s="13" t="s">
        <v>8</v>
      </c>
      <c r="G319" s="14">
        <f>G320+G321+G322+G323</f>
        <v>192595486.65000001</v>
      </c>
      <c r="H319" s="14">
        <f>H320+H321+H322+H323</f>
        <v>46418985.699999996</v>
      </c>
      <c r="I319" s="14">
        <f t="shared" ref="I319:M319" si="200">I320+I321+I322+I323</f>
        <v>43290341.890000001</v>
      </c>
      <c r="J319" s="14">
        <f t="shared" si="200"/>
        <v>49860497.359999999</v>
      </c>
      <c r="K319" s="14">
        <f t="shared" si="200"/>
        <v>18722403.440000001</v>
      </c>
      <c r="L319" s="14">
        <f t="shared" si="200"/>
        <v>18997315.430000003</v>
      </c>
      <c r="M319" s="14">
        <f t="shared" si="200"/>
        <v>15305942.829999998</v>
      </c>
      <c r="N319" s="107" t="s">
        <v>102</v>
      </c>
      <c r="O319" s="99" t="s">
        <v>102</v>
      </c>
      <c r="P319" s="99" t="s">
        <v>102</v>
      </c>
      <c r="Q319" s="79" t="s">
        <v>102</v>
      </c>
      <c r="R319" s="79" t="s">
        <v>102</v>
      </c>
      <c r="S319" s="79" t="s">
        <v>102</v>
      </c>
      <c r="T319" s="79" t="s">
        <v>102</v>
      </c>
      <c r="U319" s="79" t="s">
        <v>102</v>
      </c>
    </row>
    <row r="320" spans="1:23" s="36" customFormat="1" ht="112.5" customHeight="1" x14ac:dyDescent="0.25">
      <c r="A320" s="168"/>
      <c r="B320" s="169"/>
      <c r="C320" s="169"/>
      <c r="D320" s="169"/>
      <c r="E320" s="170"/>
      <c r="F320" s="13" t="s">
        <v>80</v>
      </c>
      <c r="G320" s="73">
        <f>H320+I320+M320+J320+K320+L320</f>
        <v>117063854.48</v>
      </c>
      <c r="H320" s="73">
        <f>H103+H164+H300+H189+H273+H247</f>
        <v>20730770.729999997</v>
      </c>
      <c r="I320" s="73">
        <f t="shared" ref="I320:M320" si="201">I103+I164+I300+I189+I273+I247</f>
        <v>20433057.289999999</v>
      </c>
      <c r="J320" s="73">
        <f t="shared" si="201"/>
        <v>22874364.760000002</v>
      </c>
      <c r="K320" s="73">
        <f t="shared" si="201"/>
        <v>18722403.440000001</v>
      </c>
      <c r="L320" s="73">
        <f t="shared" si="201"/>
        <v>18997315.430000003</v>
      </c>
      <c r="M320" s="73">
        <f t="shared" si="201"/>
        <v>15305942.829999998</v>
      </c>
      <c r="N320" s="108"/>
      <c r="O320" s="100"/>
      <c r="P320" s="100"/>
      <c r="Q320" s="80"/>
      <c r="R320" s="80"/>
      <c r="S320" s="80"/>
      <c r="T320" s="80"/>
      <c r="U320" s="80"/>
    </row>
    <row r="321" spans="1:21" s="36" customFormat="1" ht="66.75" customHeight="1" x14ac:dyDescent="0.25">
      <c r="A321" s="168"/>
      <c r="B321" s="169"/>
      <c r="C321" s="169"/>
      <c r="D321" s="169"/>
      <c r="E321" s="170"/>
      <c r="F321" s="13" t="s">
        <v>65</v>
      </c>
      <c r="G321" s="73">
        <f t="shared" ref="G321:G323" si="202">H321+I321+M321+J321+K321+L321</f>
        <v>75531632.170000002</v>
      </c>
      <c r="H321" s="73">
        <f t="shared" ref="H321:M321" si="203">H104+H165+H301+H190+H274+H248</f>
        <v>25688214.969999999</v>
      </c>
      <c r="I321" s="73">
        <f t="shared" si="203"/>
        <v>22857284.600000001</v>
      </c>
      <c r="J321" s="73">
        <f t="shared" si="203"/>
        <v>26986132.599999998</v>
      </c>
      <c r="K321" s="73">
        <f t="shared" si="203"/>
        <v>0</v>
      </c>
      <c r="L321" s="73">
        <f t="shared" si="203"/>
        <v>0</v>
      </c>
      <c r="M321" s="73">
        <f t="shared" si="203"/>
        <v>0</v>
      </c>
      <c r="N321" s="108"/>
      <c r="O321" s="100"/>
      <c r="P321" s="100"/>
      <c r="Q321" s="80"/>
      <c r="R321" s="80"/>
      <c r="S321" s="80"/>
      <c r="T321" s="80"/>
      <c r="U321" s="80"/>
    </row>
    <row r="322" spans="1:21" s="36" customFormat="1" ht="63" customHeight="1" x14ac:dyDescent="0.25">
      <c r="A322" s="168"/>
      <c r="B322" s="169"/>
      <c r="C322" s="169"/>
      <c r="D322" s="169"/>
      <c r="E322" s="170"/>
      <c r="F322" s="13" t="s">
        <v>66</v>
      </c>
      <c r="G322" s="73">
        <f t="shared" si="202"/>
        <v>0</v>
      </c>
      <c r="H322" s="73">
        <f t="shared" ref="H322:M322" si="204">H105+H166+H302+H191+H275+H249</f>
        <v>0</v>
      </c>
      <c r="I322" s="73">
        <f t="shared" si="204"/>
        <v>0</v>
      </c>
      <c r="J322" s="73">
        <f t="shared" si="204"/>
        <v>0</v>
      </c>
      <c r="K322" s="73">
        <f t="shared" si="204"/>
        <v>0</v>
      </c>
      <c r="L322" s="73">
        <f t="shared" si="204"/>
        <v>0</v>
      </c>
      <c r="M322" s="73">
        <f t="shared" si="204"/>
        <v>0</v>
      </c>
      <c r="N322" s="108"/>
      <c r="O322" s="100"/>
      <c r="P322" s="100"/>
      <c r="Q322" s="80"/>
      <c r="R322" s="80"/>
      <c r="S322" s="80"/>
      <c r="T322" s="80"/>
      <c r="U322" s="80"/>
    </row>
    <row r="323" spans="1:21" s="36" customFormat="1" ht="38.25" customHeight="1" x14ac:dyDescent="0.25">
      <c r="A323" s="171"/>
      <c r="B323" s="172"/>
      <c r="C323" s="172"/>
      <c r="D323" s="172"/>
      <c r="E323" s="173"/>
      <c r="F323" s="13" t="s">
        <v>67</v>
      </c>
      <c r="G323" s="73">
        <f t="shared" si="202"/>
        <v>0</v>
      </c>
      <c r="H323" s="73">
        <f t="shared" ref="H323:M323" si="205">H106+H167+H303+H192+H276+H250</f>
        <v>0</v>
      </c>
      <c r="I323" s="73">
        <f t="shared" si="205"/>
        <v>0</v>
      </c>
      <c r="J323" s="73">
        <f t="shared" si="205"/>
        <v>0</v>
      </c>
      <c r="K323" s="73">
        <f t="shared" si="205"/>
        <v>0</v>
      </c>
      <c r="L323" s="73">
        <f t="shared" si="205"/>
        <v>0</v>
      </c>
      <c r="M323" s="73">
        <f t="shared" si="205"/>
        <v>0</v>
      </c>
      <c r="N323" s="109"/>
      <c r="O323" s="101"/>
      <c r="P323" s="101"/>
      <c r="Q323" s="81"/>
      <c r="R323" s="81"/>
      <c r="S323" s="81"/>
      <c r="T323" s="81"/>
      <c r="U323" s="81"/>
    </row>
    <row r="324" spans="1:21" s="36" customFormat="1" ht="18.75" customHeight="1" x14ac:dyDescent="0.25">
      <c r="A324" s="156" t="s">
        <v>90</v>
      </c>
      <c r="B324" s="157"/>
      <c r="C324" s="157"/>
      <c r="D324" s="157"/>
      <c r="E324" s="158"/>
      <c r="F324" s="13" t="s">
        <v>8</v>
      </c>
      <c r="G324" s="14">
        <f t="shared" ref="G324:H328" si="206">G93+G319</f>
        <v>755607192.01999998</v>
      </c>
      <c r="H324" s="14">
        <f t="shared" si="206"/>
        <v>152823296.94</v>
      </c>
      <c r="I324" s="14">
        <f t="shared" ref="I324:M324" si="207">I93+I319</f>
        <v>162121901.84</v>
      </c>
      <c r="J324" s="14">
        <f>J93+J319</f>
        <v>160213149.91000003</v>
      </c>
      <c r="K324" s="14">
        <f t="shared" si="207"/>
        <v>101673077.31</v>
      </c>
      <c r="L324" s="14">
        <f t="shared" si="207"/>
        <v>106940739.51000001</v>
      </c>
      <c r="M324" s="14">
        <f t="shared" si="207"/>
        <v>71835026.50999999</v>
      </c>
      <c r="N324" s="107" t="s">
        <v>102</v>
      </c>
      <c r="O324" s="99" t="s">
        <v>102</v>
      </c>
      <c r="P324" s="99" t="s">
        <v>102</v>
      </c>
      <c r="Q324" s="79" t="s">
        <v>102</v>
      </c>
      <c r="R324" s="79" t="s">
        <v>102</v>
      </c>
      <c r="S324" s="79" t="s">
        <v>102</v>
      </c>
      <c r="T324" s="79" t="s">
        <v>102</v>
      </c>
      <c r="U324" s="79" t="s">
        <v>102</v>
      </c>
    </row>
    <row r="325" spans="1:21" s="36" customFormat="1" ht="81.75" customHeight="1" x14ac:dyDescent="0.25">
      <c r="A325" s="159"/>
      <c r="B325" s="160"/>
      <c r="C325" s="160"/>
      <c r="D325" s="160"/>
      <c r="E325" s="161"/>
      <c r="F325" s="13" t="s">
        <v>80</v>
      </c>
      <c r="G325" s="14">
        <f t="shared" si="206"/>
        <v>510263403.66000003</v>
      </c>
      <c r="H325" s="14">
        <f t="shared" si="206"/>
        <v>91449823.539999992</v>
      </c>
      <c r="I325" s="14">
        <f t="shared" ref="I325:M325" si="208">I94+I320</f>
        <v>87116101.560000002</v>
      </c>
      <c r="J325" s="14">
        <f t="shared" si="208"/>
        <v>95009224.109999999</v>
      </c>
      <c r="K325" s="14">
        <f t="shared" si="208"/>
        <v>79792782.870000005</v>
      </c>
      <c r="L325" s="14">
        <f t="shared" si="208"/>
        <v>85060445.070000008</v>
      </c>
      <c r="M325" s="14">
        <f t="shared" si="208"/>
        <v>71835026.50999999</v>
      </c>
      <c r="N325" s="108"/>
      <c r="O325" s="100"/>
      <c r="P325" s="100"/>
      <c r="Q325" s="80"/>
      <c r="R325" s="80"/>
      <c r="S325" s="80"/>
      <c r="T325" s="80"/>
      <c r="U325" s="80"/>
    </row>
    <row r="326" spans="1:21" s="36" customFormat="1" ht="67.5" customHeight="1" x14ac:dyDescent="0.25">
      <c r="A326" s="159"/>
      <c r="B326" s="160"/>
      <c r="C326" s="160"/>
      <c r="D326" s="160"/>
      <c r="E326" s="161"/>
      <c r="F326" s="13" t="s">
        <v>65</v>
      </c>
      <c r="G326" s="14">
        <f t="shared" si="206"/>
        <v>137381061.61000001</v>
      </c>
      <c r="H326" s="14">
        <f t="shared" si="206"/>
        <v>43604012.07</v>
      </c>
      <c r="I326" s="14">
        <f t="shared" ref="I326:M326" si="209">I95+I321</f>
        <v>51479401.939999998</v>
      </c>
      <c r="J326" s="47">
        <f t="shared" si="209"/>
        <v>42297647.599999994</v>
      </c>
      <c r="K326" s="47">
        <f t="shared" si="209"/>
        <v>0</v>
      </c>
      <c r="L326" s="47">
        <f t="shared" si="209"/>
        <v>0</v>
      </c>
      <c r="M326" s="47">
        <f t="shared" si="209"/>
        <v>0</v>
      </c>
      <c r="N326" s="108"/>
      <c r="O326" s="100"/>
      <c r="P326" s="100"/>
      <c r="Q326" s="80"/>
      <c r="R326" s="80"/>
      <c r="S326" s="80"/>
      <c r="T326" s="80"/>
      <c r="U326" s="80"/>
    </row>
    <row r="327" spans="1:21" s="36" customFormat="1" ht="68.25" customHeight="1" x14ac:dyDescent="0.25">
      <c r="A327" s="159"/>
      <c r="B327" s="160"/>
      <c r="C327" s="160"/>
      <c r="D327" s="160"/>
      <c r="E327" s="161"/>
      <c r="F327" s="13" t="s">
        <v>66</v>
      </c>
      <c r="G327" s="14">
        <f t="shared" si="206"/>
        <v>69372742.799999997</v>
      </c>
      <c r="H327" s="14">
        <f t="shared" si="206"/>
        <v>10037148</v>
      </c>
      <c r="I327" s="14">
        <f t="shared" ref="I327:M327" si="210">I96+I322</f>
        <v>14784711.48</v>
      </c>
      <c r="J327" s="47">
        <f t="shared" si="210"/>
        <v>14850294.440000001</v>
      </c>
      <c r="K327" s="47">
        <f t="shared" si="210"/>
        <v>14850294.440000001</v>
      </c>
      <c r="L327" s="47">
        <f t="shared" si="210"/>
        <v>14850294.440000001</v>
      </c>
      <c r="M327" s="47">
        <f t="shared" si="210"/>
        <v>0</v>
      </c>
      <c r="N327" s="108"/>
      <c r="O327" s="100"/>
      <c r="P327" s="100"/>
      <c r="Q327" s="80"/>
      <c r="R327" s="80"/>
      <c r="S327" s="80"/>
      <c r="T327" s="80"/>
      <c r="U327" s="80"/>
    </row>
    <row r="328" spans="1:21" s="36" customFormat="1" ht="37.5" customHeight="1" x14ac:dyDescent="0.25">
      <c r="A328" s="162"/>
      <c r="B328" s="163"/>
      <c r="C328" s="163"/>
      <c r="D328" s="163"/>
      <c r="E328" s="164"/>
      <c r="F328" s="13" t="s">
        <v>67</v>
      </c>
      <c r="G328" s="14">
        <f t="shared" si="206"/>
        <v>38589983.950000003</v>
      </c>
      <c r="H328" s="14">
        <f t="shared" si="206"/>
        <v>7732313.3300000001</v>
      </c>
      <c r="I328" s="47">
        <f>I97+I323</f>
        <v>8741686.8600000013</v>
      </c>
      <c r="J328" s="47">
        <f>J97+J323</f>
        <v>8055983.7600000007</v>
      </c>
      <c r="K328" s="47">
        <f>K97+K323</f>
        <v>7030000</v>
      </c>
      <c r="L328" s="47">
        <f>L97+L323</f>
        <v>7030000</v>
      </c>
      <c r="M328" s="51">
        <v>0</v>
      </c>
      <c r="N328" s="109"/>
      <c r="O328" s="101"/>
      <c r="P328" s="101"/>
      <c r="Q328" s="81"/>
      <c r="R328" s="81"/>
      <c r="S328" s="81"/>
      <c r="T328" s="81"/>
      <c r="U328" s="81"/>
    </row>
    <row r="329" spans="1:21" s="36" customFormat="1" ht="41.25" customHeight="1" x14ac:dyDescent="0.25">
      <c r="A329" s="93"/>
      <c r="B329" s="93"/>
      <c r="C329" s="93"/>
      <c r="D329" s="93"/>
      <c r="E329" s="93"/>
      <c r="F329" s="93"/>
      <c r="G329" s="94"/>
      <c r="H329" s="94"/>
      <c r="I329" s="69"/>
      <c r="J329" s="69"/>
      <c r="K329" s="69"/>
      <c r="L329" s="57"/>
      <c r="M329" s="57"/>
      <c r="N329" s="60"/>
      <c r="O329" s="94"/>
      <c r="P329" s="94"/>
      <c r="Q329" s="65"/>
      <c r="R329" s="65"/>
      <c r="S329" s="65"/>
      <c r="T329" s="65"/>
      <c r="U329" s="65"/>
    </row>
    <row r="330" spans="1:21" s="36" customFormat="1" ht="41.25" customHeight="1" x14ac:dyDescent="0.25">
      <c r="A330" s="93"/>
      <c r="B330" s="93"/>
      <c r="C330" s="93"/>
      <c r="D330" s="93"/>
      <c r="E330" s="93"/>
      <c r="F330" s="93"/>
      <c r="G330" s="94"/>
      <c r="H330" s="94"/>
      <c r="I330" s="69"/>
      <c r="J330" s="69"/>
      <c r="K330" s="69"/>
      <c r="L330" s="57"/>
      <c r="M330" s="57"/>
      <c r="N330" s="60"/>
      <c r="O330" s="94"/>
      <c r="P330" s="94"/>
      <c r="Q330" s="65"/>
      <c r="R330" s="65"/>
      <c r="S330" s="65"/>
      <c r="T330" s="65"/>
      <c r="U330" s="65"/>
    </row>
    <row r="331" spans="1:21" s="36" customFormat="1" ht="61.5" customHeight="1" x14ac:dyDescent="0.25">
      <c r="A331" s="93"/>
      <c r="B331" s="93"/>
      <c r="C331" s="93"/>
      <c r="D331" s="93"/>
      <c r="E331" s="93"/>
      <c r="F331" s="93"/>
      <c r="G331" s="94"/>
      <c r="H331" s="94"/>
      <c r="I331" s="69"/>
      <c r="J331" s="69"/>
      <c r="K331" s="69"/>
      <c r="L331" s="57"/>
      <c r="M331" s="57"/>
      <c r="N331" s="60"/>
      <c r="O331" s="94"/>
      <c r="P331" s="94"/>
      <c r="Q331" s="65"/>
      <c r="R331" s="65"/>
      <c r="S331" s="65"/>
      <c r="T331" s="65"/>
      <c r="U331" s="65"/>
    </row>
    <row r="332" spans="1:21" x14ac:dyDescent="0.25">
      <c r="A332" s="37"/>
      <c r="B332" s="38"/>
      <c r="C332" s="39"/>
      <c r="D332" s="39"/>
      <c r="E332" s="38"/>
      <c r="F332" s="38"/>
      <c r="G332" s="40"/>
      <c r="H332" s="40">
        <f>H324-H328</f>
        <v>145090983.60999998</v>
      </c>
      <c r="I332" s="40">
        <f>I324-I328</f>
        <v>153380214.97999999</v>
      </c>
      <c r="J332" s="40">
        <f t="shared" ref="J332:L332" si="211">J324-J328</f>
        <v>152157166.15000004</v>
      </c>
      <c r="K332" s="40">
        <f t="shared" si="211"/>
        <v>94643077.310000002</v>
      </c>
      <c r="L332" s="40">
        <f t="shared" si="211"/>
        <v>99910739.510000005</v>
      </c>
      <c r="M332" s="40">
        <f t="shared" ref="M332" si="212">M324-M328</f>
        <v>71835026.50999999</v>
      </c>
      <c r="O332" s="38"/>
    </row>
    <row r="333" spans="1:21" x14ac:dyDescent="0.25">
      <c r="A333" s="37"/>
      <c r="B333" s="38"/>
      <c r="C333" s="39"/>
      <c r="D333" s="39"/>
      <c r="E333" s="38"/>
      <c r="F333" s="38"/>
      <c r="G333" s="38" t="s">
        <v>180</v>
      </c>
      <c r="H333" s="41"/>
      <c r="I333" s="41">
        <v>0</v>
      </c>
      <c r="J333" s="41">
        <v>0</v>
      </c>
      <c r="K333" s="41"/>
      <c r="L333" s="41"/>
      <c r="M333" s="41"/>
      <c r="O333" s="38"/>
    </row>
    <row r="334" spans="1:21" ht="24.75" customHeight="1" x14ac:dyDescent="0.25">
      <c r="A334" s="37"/>
      <c r="B334" s="38"/>
      <c r="C334" s="39"/>
      <c r="D334" s="39"/>
      <c r="E334" s="39"/>
      <c r="F334" s="38"/>
      <c r="G334" s="40" t="s">
        <v>166</v>
      </c>
      <c r="H334" s="41">
        <v>113070.52</v>
      </c>
      <c r="I334" s="41"/>
      <c r="J334" s="41"/>
      <c r="K334" s="41"/>
      <c r="L334" s="41"/>
      <c r="M334" s="41"/>
      <c r="O334" s="38"/>
    </row>
    <row r="335" spans="1:21" x14ac:dyDescent="0.25">
      <c r="A335" s="37"/>
      <c r="B335" s="38"/>
      <c r="C335" s="39"/>
      <c r="D335" s="39"/>
      <c r="E335" s="38"/>
      <c r="F335" s="38"/>
      <c r="G335" s="40" t="s">
        <v>136</v>
      </c>
      <c r="H335" s="41">
        <v>15399.8</v>
      </c>
      <c r="I335" s="41"/>
      <c r="J335" s="41"/>
      <c r="K335" s="41"/>
      <c r="L335" s="41"/>
      <c r="M335" s="41"/>
      <c r="O335" s="38"/>
    </row>
    <row r="336" spans="1:21" x14ac:dyDescent="0.25">
      <c r="A336" s="37"/>
      <c r="B336" s="38"/>
      <c r="C336" s="39"/>
      <c r="D336" s="39"/>
      <c r="E336" s="38"/>
      <c r="F336" s="38"/>
      <c r="G336" s="40" t="s">
        <v>135</v>
      </c>
      <c r="H336" s="41">
        <v>356465</v>
      </c>
      <c r="I336" s="41">
        <f>571660.24+60300-30</f>
        <v>631930.24</v>
      </c>
      <c r="J336" s="41">
        <v>55000</v>
      </c>
      <c r="K336" s="41">
        <v>0</v>
      </c>
      <c r="L336" s="41">
        <v>360000</v>
      </c>
      <c r="M336" s="41">
        <v>0</v>
      </c>
      <c r="O336" s="38"/>
    </row>
    <row r="337" spans="1:15" x14ac:dyDescent="0.25">
      <c r="A337" s="37"/>
      <c r="B337" s="38"/>
      <c r="C337" s="39"/>
      <c r="D337" s="39"/>
      <c r="E337" s="38"/>
      <c r="F337" s="38"/>
      <c r="G337" s="40" t="s">
        <v>134</v>
      </c>
      <c r="H337" s="41">
        <v>3500</v>
      </c>
      <c r="I337" s="41">
        <f>3500-40</f>
        <v>3460</v>
      </c>
      <c r="J337" s="41">
        <v>3500</v>
      </c>
      <c r="K337" s="41">
        <v>0</v>
      </c>
      <c r="L337" s="41">
        <v>0</v>
      </c>
      <c r="M337" s="41">
        <v>0</v>
      </c>
      <c r="O337" s="38"/>
    </row>
    <row r="338" spans="1:15" x14ac:dyDescent="0.25">
      <c r="A338" s="37"/>
      <c r="B338" s="38"/>
      <c r="C338" s="39"/>
      <c r="D338" s="39"/>
      <c r="E338" s="38"/>
      <c r="F338" s="38"/>
      <c r="G338" s="40" t="s">
        <v>133</v>
      </c>
      <c r="H338" s="42">
        <v>3200</v>
      </c>
      <c r="I338" s="42">
        <f>3200+2800</f>
        <v>6000</v>
      </c>
      <c r="J338" s="42">
        <v>6400</v>
      </c>
      <c r="K338" s="42">
        <v>0</v>
      </c>
      <c r="L338" s="42">
        <v>0</v>
      </c>
      <c r="M338" s="42">
        <v>0</v>
      </c>
      <c r="O338" s="38"/>
    </row>
    <row r="339" spans="1:15" x14ac:dyDescent="0.25">
      <c r="A339" s="37"/>
      <c r="B339" s="38"/>
      <c r="C339" s="39"/>
      <c r="D339" s="39"/>
      <c r="E339" s="38"/>
      <c r="F339" s="38"/>
      <c r="G339" s="40" t="s">
        <v>181</v>
      </c>
      <c r="H339" s="42"/>
      <c r="I339" s="42">
        <v>127188.48</v>
      </c>
      <c r="J339" s="42"/>
      <c r="K339" s="42"/>
      <c r="L339" s="42"/>
      <c r="M339" s="42"/>
      <c r="O339" s="38"/>
    </row>
    <row r="340" spans="1:15" x14ac:dyDescent="0.25">
      <c r="A340" s="37"/>
      <c r="B340" s="38"/>
      <c r="C340" s="39"/>
      <c r="D340" s="39"/>
      <c r="E340" s="38"/>
      <c r="F340" s="38"/>
      <c r="G340" s="40"/>
      <c r="H340" s="42"/>
      <c r="I340" s="42"/>
      <c r="J340" s="42"/>
      <c r="K340" s="42"/>
      <c r="L340" s="42"/>
      <c r="M340" s="42"/>
      <c r="O340" s="38"/>
    </row>
    <row r="341" spans="1:15" x14ac:dyDescent="0.25">
      <c r="A341" s="37"/>
      <c r="B341" s="38"/>
      <c r="C341" s="39"/>
      <c r="D341" s="39"/>
      <c r="E341" s="38"/>
      <c r="F341" s="38"/>
      <c r="G341" s="40"/>
      <c r="H341" s="42"/>
      <c r="I341" s="42"/>
      <c r="J341" s="42"/>
      <c r="K341" s="42"/>
      <c r="L341" s="42"/>
      <c r="M341" s="42"/>
      <c r="O341" s="38"/>
    </row>
    <row r="342" spans="1:15" x14ac:dyDescent="0.25">
      <c r="A342" s="37"/>
      <c r="B342" s="38"/>
      <c r="C342" s="39"/>
      <c r="D342" s="39"/>
      <c r="E342" s="38"/>
      <c r="F342" s="38"/>
      <c r="G342" s="40"/>
      <c r="H342" s="42"/>
      <c r="I342" s="42"/>
      <c r="J342" s="42"/>
      <c r="K342" s="42"/>
      <c r="L342" s="42"/>
      <c r="M342" s="42"/>
      <c r="O342" s="38"/>
    </row>
    <row r="343" spans="1:15" x14ac:dyDescent="0.25">
      <c r="A343" s="37"/>
      <c r="B343" s="38"/>
      <c r="C343" s="39"/>
      <c r="D343" s="39"/>
      <c r="E343" s="38"/>
      <c r="F343" s="38"/>
      <c r="G343" s="40"/>
      <c r="H343" s="43">
        <f>H332+H336+H337+H338+H342+H335</f>
        <v>145469548.41</v>
      </c>
      <c r="I343" s="43">
        <f>I332+I336+I337+I338+I342+I335+I333+I334+I339</f>
        <v>154148793.69999999</v>
      </c>
      <c r="J343" s="43">
        <f>J332+J336+J337+J338+J342+J335+J333+J334</f>
        <v>152222066.15000004</v>
      </c>
      <c r="K343" s="43">
        <f t="shared" ref="K343:L343" si="213">K332+K336+K337+K338+K342+K335+K333+K334</f>
        <v>94643077.310000002</v>
      </c>
      <c r="L343" s="43">
        <f t="shared" si="213"/>
        <v>100270739.51000001</v>
      </c>
      <c r="M343" s="43">
        <f t="shared" ref="M343" si="214">M332+M336+M337+M338+M342+M335</f>
        <v>71835026.50999999</v>
      </c>
      <c r="O343" s="38"/>
    </row>
    <row r="344" spans="1:15" x14ac:dyDescent="0.25">
      <c r="A344" s="37"/>
      <c r="B344" s="38"/>
      <c r="C344" s="39"/>
      <c r="D344" s="39"/>
      <c r="E344" s="38"/>
      <c r="F344" s="38"/>
      <c r="G344" s="40"/>
      <c r="H344" s="44"/>
      <c r="I344" s="44"/>
      <c r="J344" s="44"/>
      <c r="K344" s="44"/>
      <c r="L344" s="44"/>
      <c r="M344" s="44"/>
      <c r="O344" s="38"/>
    </row>
    <row r="345" spans="1:15" x14ac:dyDescent="0.25">
      <c r="A345" s="37"/>
      <c r="B345" s="38"/>
      <c r="C345" s="39"/>
      <c r="D345" s="39"/>
      <c r="E345" s="38"/>
      <c r="F345" s="38"/>
      <c r="G345" s="40"/>
      <c r="H345" s="44"/>
      <c r="I345" s="44"/>
      <c r="J345" s="44"/>
      <c r="K345" s="44"/>
      <c r="L345" s="44"/>
      <c r="M345" s="44"/>
      <c r="O345" s="38"/>
    </row>
    <row r="346" spans="1:15" x14ac:dyDescent="0.25">
      <c r="A346" s="37"/>
      <c r="B346" s="38"/>
      <c r="C346" s="39"/>
      <c r="D346" s="39"/>
      <c r="E346" s="38"/>
      <c r="F346" s="38"/>
      <c r="G346" s="40"/>
      <c r="H346" s="44">
        <v>145469548.41</v>
      </c>
      <c r="I346" s="44">
        <f>154021605.22+127188.48</f>
        <v>154148793.69999999</v>
      </c>
      <c r="J346" s="44">
        <v>152222066.15000001</v>
      </c>
      <c r="K346" s="44">
        <v>94643077.310000002</v>
      </c>
      <c r="L346" s="44">
        <v>100270739.51000001</v>
      </c>
      <c r="M346" s="44">
        <v>71835026.510000005</v>
      </c>
      <c r="O346" s="38"/>
    </row>
    <row r="347" spans="1:15" x14ac:dyDescent="0.25">
      <c r="A347" s="37"/>
      <c r="B347" s="38"/>
      <c r="C347" s="39"/>
      <c r="D347" s="39"/>
      <c r="E347" s="38"/>
      <c r="F347" s="38"/>
      <c r="G347" s="40"/>
      <c r="H347" s="44">
        <f>H346-H343</f>
        <v>0</v>
      </c>
      <c r="I347" s="44">
        <f t="shared" ref="I347:J347" si="215">I346-I343</f>
        <v>0</v>
      </c>
      <c r="J347" s="44">
        <f t="shared" si="215"/>
        <v>0</v>
      </c>
      <c r="K347" s="44">
        <f t="shared" ref="K347:L347" si="216">K346-K343</f>
        <v>0</v>
      </c>
      <c r="L347" s="44">
        <f t="shared" si="216"/>
        <v>0</v>
      </c>
      <c r="M347" s="44">
        <f t="shared" ref="M347" si="217">M346-M343</f>
        <v>0</v>
      </c>
      <c r="O347" s="38"/>
    </row>
    <row r="348" spans="1:15" x14ac:dyDescent="0.25">
      <c r="A348" s="37"/>
      <c r="B348" s="38"/>
      <c r="C348" s="39"/>
      <c r="D348" s="39"/>
      <c r="E348" s="38"/>
      <c r="F348" s="38"/>
      <c r="G348" s="40"/>
      <c r="H348" s="41"/>
      <c r="I348" s="41"/>
      <c r="J348" s="41"/>
      <c r="K348" s="41"/>
      <c r="L348" s="41"/>
      <c r="M348" s="41"/>
      <c r="O348" s="38"/>
    </row>
    <row r="349" spans="1:15" x14ac:dyDescent="0.25">
      <c r="A349" s="37"/>
      <c r="B349" s="38"/>
      <c r="C349" s="39"/>
      <c r="D349" s="39"/>
      <c r="E349" s="38"/>
      <c r="F349" s="38"/>
      <c r="G349" s="38"/>
      <c r="H349" s="41"/>
      <c r="I349" s="41"/>
      <c r="J349" s="41"/>
      <c r="K349" s="41"/>
      <c r="L349" s="41"/>
      <c r="M349" s="41"/>
      <c r="O349" s="38"/>
    </row>
    <row r="350" spans="1:15" x14ac:dyDescent="0.25">
      <c r="A350" s="37"/>
      <c r="B350" s="38"/>
      <c r="C350" s="39"/>
      <c r="D350" s="39"/>
      <c r="E350" s="38"/>
      <c r="F350" s="38"/>
      <c r="G350" s="38"/>
      <c r="H350" s="40"/>
      <c r="I350" s="40"/>
      <c r="J350" s="40"/>
      <c r="K350" s="40"/>
      <c r="L350" s="40"/>
      <c r="M350" s="40"/>
      <c r="O350" s="38"/>
    </row>
    <row r="351" spans="1:15" x14ac:dyDescent="0.25">
      <c r="A351" s="37"/>
      <c r="B351" s="38"/>
      <c r="C351" s="39"/>
      <c r="D351" s="39"/>
      <c r="E351" s="38"/>
      <c r="F351" s="38"/>
      <c r="G351" s="38"/>
      <c r="H351" s="41"/>
      <c r="I351" s="41"/>
      <c r="J351" s="41"/>
      <c r="K351" s="41"/>
      <c r="L351" s="41"/>
      <c r="M351" s="41"/>
      <c r="O351" s="38"/>
    </row>
    <row r="352" spans="1:15" x14ac:dyDescent="0.25">
      <c r="A352" s="37"/>
      <c r="B352" s="38"/>
      <c r="C352" s="39"/>
      <c r="D352" s="39"/>
      <c r="E352" s="38"/>
      <c r="F352" s="38"/>
      <c r="G352" s="38"/>
      <c r="H352" s="40"/>
      <c r="I352" s="40"/>
      <c r="J352" s="40"/>
      <c r="K352" s="40"/>
      <c r="L352" s="40"/>
      <c r="M352" s="40"/>
      <c r="O352" s="38"/>
    </row>
    <row r="353" spans="1:15" x14ac:dyDescent="0.25">
      <c r="A353" s="37"/>
      <c r="B353" s="38"/>
      <c r="C353" s="39"/>
      <c r="D353" s="39"/>
      <c r="E353" s="38"/>
      <c r="F353" s="38"/>
      <c r="G353" s="38"/>
      <c r="H353" s="40"/>
      <c r="I353" s="40"/>
      <c r="J353" s="40"/>
      <c r="K353" s="40"/>
      <c r="L353" s="40"/>
      <c r="M353" s="40"/>
      <c r="O353" s="38"/>
    </row>
    <row r="354" spans="1:15" x14ac:dyDescent="0.25">
      <c r="A354" s="37"/>
      <c r="B354" s="38"/>
      <c r="C354" s="39"/>
      <c r="D354" s="39"/>
      <c r="E354" s="38"/>
      <c r="F354" s="38"/>
      <c r="G354" s="38"/>
      <c r="H354" s="42"/>
      <c r="I354" s="42"/>
      <c r="J354" s="42"/>
      <c r="K354" s="42"/>
      <c r="L354" s="42"/>
      <c r="M354" s="42"/>
      <c r="O354" s="38"/>
    </row>
    <row r="355" spans="1:15" x14ac:dyDescent="0.25">
      <c r="A355" s="37"/>
      <c r="B355" s="38"/>
      <c r="C355" s="39"/>
      <c r="D355" s="39"/>
      <c r="E355" s="38"/>
      <c r="F355" s="38"/>
      <c r="G355" s="38"/>
      <c r="H355" s="42">
        <f>H337+H338+H305+H339</f>
        <v>1989692.29</v>
      </c>
      <c r="I355" s="42">
        <f>I337+I338+I305+I339</f>
        <v>2169097.4500000002</v>
      </c>
      <c r="J355" s="41"/>
      <c r="K355" s="41"/>
      <c r="L355" s="41"/>
      <c r="M355" s="41"/>
      <c r="O355" s="38"/>
    </row>
    <row r="356" spans="1:15" x14ac:dyDescent="0.25">
      <c r="A356" s="37"/>
      <c r="B356" s="38"/>
      <c r="C356" s="39"/>
      <c r="D356" s="39"/>
      <c r="E356" s="38"/>
      <c r="F356" s="38"/>
      <c r="G356" s="38"/>
      <c r="H356" s="41"/>
      <c r="I356" s="44"/>
      <c r="J356" s="41"/>
      <c r="K356" s="41"/>
      <c r="L356" s="41"/>
      <c r="M356" s="41"/>
      <c r="O356" s="38"/>
    </row>
    <row r="357" spans="1:15" x14ac:dyDescent="0.25">
      <c r="A357" s="37"/>
      <c r="B357" s="38"/>
      <c r="C357" s="39"/>
      <c r="D357" s="39"/>
      <c r="E357" s="38"/>
      <c r="F357" s="38"/>
      <c r="G357" s="38"/>
      <c r="H357" s="41"/>
      <c r="I357" s="41"/>
      <c r="J357" s="41"/>
      <c r="K357" s="41"/>
      <c r="L357" s="41"/>
      <c r="M357" s="41"/>
      <c r="O357" s="38"/>
    </row>
    <row r="358" spans="1:15" x14ac:dyDescent="0.25">
      <c r="A358" s="37"/>
      <c r="B358" s="38"/>
      <c r="C358" s="39"/>
      <c r="D358" s="39"/>
      <c r="E358" s="38"/>
      <c r="F358" s="38"/>
      <c r="G358" s="38"/>
      <c r="H358" s="41"/>
      <c r="I358" s="41"/>
      <c r="J358" s="41"/>
      <c r="K358" s="41"/>
      <c r="L358" s="41"/>
      <c r="M358" s="41"/>
      <c r="O358" s="38"/>
    </row>
    <row r="359" spans="1:15" x14ac:dyDescent="0.25">
      <c r="A359" s="37"/>
      <c r="B359" s="38"/>
      <c r="C359" s="39"/>
      <c r="D359" s="39"/>
      <c r="E359" s="38"/>
      <c r="F359" s="38"/>
      <c r="G359" s="38"/>
      <c r="H359" s="41"/>
      <c r="I359" s="41"/>
      <c r="J359" s="41"/>
      <c r="K359" s="41"/>
      <c r="L359" s="41"/>
      <c r="M359" s="41"/>
      <c r="O359" s="38"/>
    </row>
    <row r="360" spans="1:15" x14ac:dyDescent="0.25">
      <c r="A360" s="37"/>
      <c r="B360" s="38"/>
      <c r="C360" s="39"/>
      <c r="D360" s="39"/>
      <c r="E360" s="38"/>
      <c r="F360" s="38"/>
      <c r="G360" s="38"/>
      <c r="H360" s="41"/>
      <c r="I360" s="41"/>
      <c r="J360" s="41"/>
      <c r="K360" s="41"/>
      <c r="L360" s="41"/>
      <c r="M360" s="41"/>
      <c r="O360" s="38"/>
    </row>
    <row r="361" spans="1:15" x14ac:dyDescent="0.25">
      <c r="A361" s="37"/>
      <c r="B361" s="38"/>
      <c r="C361" s="39"/>
      <c r="D361" s="39"/>
      <c r="E361" s="38"/>
      <c r="F361" s="38"/>
      <c r="G361" s="38"/>
      <c r="H361" s="41"/>
      <c r="I361" s="41"/>
      <c r="J361" s="41"/>
      <c r="K361" s="41"/>
      <c r="L361" s="41"/>
      <c r="M361" s="41"/>
      <c r="O361" s="38"/>
    </row>
    <row r="362" spans="1:15" x14ac:dyDescent="0.25">
      <c r="A362" s="37"/>
      <c r="B362" s="38"/>
      <c r="C362" s="39"/>
      <c r="D362" s="39"/>
      <c r="E362" s="38"/>
      <c r="F362" s="38"/>
      <c r="G362" s="38"/>
      <c r="H362" s="41"/>
      <c r="I362" s="41"/>
      <c r="J362" s="41"/>
      <c r="K362" s="41"/>
      <c r="L362" s="41"/>
      <c r="M362" s="41"/>
      <c r="O362" s="38"/>
    </row>
    <row r="363" spans="1:15" x14ac:dyDescent="0.25">
      <c r="A363" s="37"/>
      <c r="B363" s="38"/>
      <c r="C363" s="39"/>
      <c r="D363" s="39"/>
      <c r="E363" s="38"/>
      <c r="F363" s="38"/>
      <c r="G363" s="38"/>
      <c r="H363" s="41"/>
      <c r="I363" s="41"/>
      <c r="J363" s="41"/>
      <c r="K363" s="41"/>
      <c r="L363" s="41"/>
      <c r="M363" s="41"/>
      <c r="O363" s="38"/>
    </row>
    <row r="364" spans="1:15" x14ac:dyDescent="0.25">
      <c r="A364" s="37"/>
      <c r="B364" s="38"/>
      <c r="C364" s="39"/>
      <c r="D364" s="39"/>
      <c r="E364" s="38"/>
      <c r="F364" s="38"/>
      <c r="G364" s="38"/>
      <c r="H364" s="41"/>
      <c r="I364" s="41"/>
      <c r="J364" s="41"/>
      <c r="K364" s="41"/>
      <c r="L364" s="41"/>
      <c r="M364" s="41"/>
      <c r="O364" s="38"/>
    </row>
    <row r="365" spans="1:15" x14ac:dyDescent="0.25">
      <c r="A365" s="37"/>
      <c r="B365" s="38"/>
      <c r="C365" s="39"/>
      <c r="D365" s="39"/>
      <c r="E365" s="38"/>
      <c r="F365" s="38"/>
      <c r="G365" s="38"/>
      <c r="H365" s="41"/>
      <c r="I365" s="41"/>
      <c r="J365" s="41"/>
      <c r="K365" s="41"/>
      <c r="L365" s="41"/>
      <c r="M365" s="41"/>
      <c r="O365" s="38"/>
    </row>
    <row r="366" spans="1:15" x14ac:dyDescent="0.25">
      <c r="H366" s="19"/>
      <c r="I366" s="19"/>
      <c r="J366" s="19"/>
      <c r="K366" s="19"/>
      <c r="L366" s="19"/>
      <c r="M366" s="19"/>
    </row>
    <row r="367" spans="1:15" x14ac:dyDescent="0.25">
      <c r="H367" s="19"/>
      <c r="I367" s="19"/>
      <c r="J367" s="19"/>
      <c r="K367" s="19"/>
      <c r="L367" s="19"/>
      <c r="M367" s="19"/>
    </row>
    <row r="368" spans="1:15" x14ac:dyDescent="0.25">
      <c r="H368" s="19"/>
      <c r="I368" s="19"/>
      <c r="J368" s="19"/>
      <c r="K368" s="19"/>
      <c r="L368" s="19"/>
      <c r="M368" s="19"/>
    </row>
    <row r="369" spans="8:13" x14ac:dyDescent="0.25">
      <c r="H369" s="19"/>
      <c r="I369" s="19"/>
      <c r="J369" s="19"/>
      <c r="K369" s="19"/>
      <c r="L369" s="19"/>
      <c r="M369" s="19"/>
    </row>
    <row r="370" spans="8:13" x14ac:dyDescent="0.25">
      <c r="H370" s="19"/>
      <c r="I370" s="19"/>
      <c r="J370" s="19"/>
      <c r="K370" s="19"/>
      <c r="L370" s="19"/>
      <c r="M370" s="19"/>
    </row>
    <row r="371" spans="8:13" x14ac:dyDescent="0.25">
      <c r="H371" s="19"/>
      <c r="I371" s="19"/>
      <c r="J371" s="19"/>
      <c r="K371" s="19"/>
      <c r="L371" s="19"/>
      <c r="M371" s="19"/>
    </row>
    <row r="372" spans="8:13" x14ac:dyDescent="0.25">
      <c r="H372" s="19"/>
      <c r="I372" s="19"/>
      <c r="J372" s="19"/>
      <c r="K372" s="19"/>
      <c r="L372" s="19"/>
      <c r="M372" s="19"/>
    </row>
    <row r="373" spans="8:13" x14ac:dyDescent="0.25">
      <c r="H373" s="19"/>
      <c r="I373" s="19"/>
      <c r="J373" s="19"/>
      <c r="K373" s="19"/>
      <c r="L373" s="19"/>
      <c r="M373" s="19"/>
    </row>
    <row r="374" spans="8:13" x14ac:dyDescent="0.25">
      <c r="H374" s="19"/>
      <c r="I374" s="19"/>
      <c r="J374" s="19"/>
      <c r="K374" s="19"/>
      <c r="L374" s="19"/>
      <c r="M374" s="19"/>
    </row>
    <row r="375" spans="8:13" x14ac:dyDescent="0.25">
      <c r="H375" s="19"/>
      <c r="I375" s="19"/>
      <c r="J375" s="19"/>
      <c r="K375" s="19"/>
      <c r="L375" s="19"/>
      <c r="M375" s="19"/>
    </row>
    <row r="376" spans="8:13" x14ac:dyDescent="0.25">
      <c r="H376" s="19"/>
      <c r="I376" s="19"/>
      <c r="J376" s="19"/>
      <c r="K376" s="19"/>
      <c r="L376" s="19"/>
      <c r="M376" s="19"/>
    </row>
    <row r="377" spans="8:13" x14ac:dyDescent="0.25">
      <c r="H377" s="19"/>
      <c r="I377" s="19"/>
      <c r="J377" s="19"/>
      <c r="K377" s="19"/>
      <c r="L377" s="19"/>
      <c r="M377" s="19"/>
    </row>
    <row r="378" spans="8:13" x14ac:dyDescent="0.25">
      <c r="H378" s="19"/>
      <c r="I378" s="19"/>
      <c r="J378" s="19"/>
      <c r="K378" s="19"/>
      <c r="L378" s="19"/>
      <c r="M378" s="19"/>
    </row>
    <row r="379" spans="8:13" x14ac:dyDescent="0.25">
      <c r="H379" s="19"/>
      <c r="I379" s="19"/>
      <c r="J379" s="19"/>
      <c r="K379" s="19"/>
      <c r="L379" s="19"/>
      <c r="M379" s="19"/>
    </row>
    <row r="380" spans="8:13" x14ac:dyDescent="0.25">
      <c r="H380" s="19"/>
      <c r="I380" s="19"/>
      <c r="J380" s="19"/>
      <c r="K380" s="19"/>
      <c r="L380" s="19"/>
      <c r="M380" s="19"/>
    </row>
    <row r="381" spans="8:13" x14ac:dyDescent="0.25">
      <c r="H381" s="19"/>
      <c r="I381" s="19"/>
      <c r="J381" s="19"/>
      <c r="K381" s="19"/>
      <c r="L381" s="19"/>
      <c r="M381" s="19"/>
    </row>
    <row r="382" spans="8:13" x14ac:dyDescent="0.25">
      <c r="H382" s="19"/>
      <c r="I382" s="19"/>
      <c r="J382" s="19"/>
      <c r="K382" s="19"/>
      <c r="L382" s="19"/>
      <c r="M382" s="19"/>
    </row>
    <row r="383" spans="8:13" x14ac:dyDescent="0.25">
      <c r="H383" s="19"/>
      <c r="I383" s="19"/>
      <c r="J383" s="19"/>
      <c r="K383" s="19"/>
      <c r="L383" s="19"/>
      <c r="M383" s="19"/>
    </row>
    <row r="384" spans="8:13" x14ac:dyDescent="0.25">
      <c r="H384" s="19"/>
      <c r="I384" s="19"/>
      <c r="J384" s="19"/>
      <c r="K384" s="19"/>
      <c r="L384" s="19"/>
      <c r="M384" s="19"/>
    </row>
    <row r="385" spans="8:13" x14ac:dyDescent="0.25">
      <c r="H385" s="19"/>
      <c r="I385" s="19"/>
      <c r="J385" s="19"/>
      <c r="K385" s="19"/>
      <c r="L385" s="19"/>
      <c r="M385" s="19"/>
    </row>
    <row r="386" spans="8:13" x14ac:dyDescent="0.25">
      <c r="H386" s="19"/>
      <c r="I386" s="19"/>
      <c r="J386" s="19"/>
      <c r="K386" s="19"/>
      <c r="L386" s="19"/>
      <c r="M386" s="19"/>
    </row>
    <row r="387" spans="8:13" x14ac:dyDescent="0.25">
      <c r="H387" s="19"/>
      <c r="I387" s="19"/>
      <c r="J387" s="19"/>
      <c r="K387" s="19"/>
      <c r="L387" s="19"/>
      <c r="M387" s="19"/>
    </row>
    <row r="388" spans="8:13" x14ac:dyDescent="0.25">
      <c r="H388" s="19"/>
      <c r="I388" s="19"/>
      <c r="J388" s="19"/>
      <c r="K388" s="19"/>
      <c r="L388" s="19"/>
      <c r="M388" s="19"/>
    </row>
    <row r="389" spans="8:13" x14ac:dyDescent="0.25">
      <c r="H389" s="19"/>
      <c r="I389" s="19"/>
      <c r="J389" s="19"/>
      <c r="K389" s="19"/>
      <c r="L389" s="19"/>
      <c r="M389" s="19"/>
    </row>
    <row r="390" spans="8:13" x14ac:dyDescent="0.25">
      <c r="H390" s="19"/>
      <c r="I390" s="19"/>
      <c r="J390" s="19"/>
      <c r="K390" s="19"/>
      <c r="L390" s="19"/>
      <c r="M390" s="19"/>
    </row>
    <row r="391" spans="8:13" x14ac:dyDescent="0.25">
      <c r="H391" s="19"/>
      <c r="I391" s="19"/>
      <c r="J391" s="19"/>
      <c r="K391" s="19"/>
      <c r="L391" s="19"/>
      <c r="M391" s="19"/>
    </row>
    <row r="392" spans="8:13" x14ac:dyDescent="0.25">
      <c r="H392" s="19"/>
      <c r="I392" s="19"/>
      <c r="J392" s="19"/>
      <c r="K392" s="19"/>
      <c r="L392" s="19"/>
      <c r="M392" s="19"/>
    </row>
    <row r="393" spans="8:13" x14ac:dyDescent="0.25">
      <c r="H393" s="19"/>
      <c r="I393" s="19"/>
      <c r="J393" s="19"/>
      <c r="K393" s="19"/>
      <c r="L393" s="19"/>
      <c r="M393" s="19"/>
    </row>
    <row r="394" spans="8:13" x14ac:dyDescent="0.25">
      <c r="H394" s="19"/>
      <c r="I394" s="19"/>
      <c r="J394" s="19"/>
      <c r="K394" s="19"/>
      <c r="L394" s="19"/>
      <c r="M394" s="19"/>
    </row>
    <row r="395" spans="8:13" x14ac:dyDescent="0.25">
      <c r="H395" s="19"/>
      <c r="I395" s="19"/>
      <c r="J395" s="19"/>
      <c r="K395" s="19"/>
      <c r="L395" s="19"/>
      <c r="M395" s="19"/>
    </row>
    <row r="396" spans="8:13" x14ac:dyDescent="0.25">
      <c r="H396" s="19"/>
      <c r="I396" s="19"/>
      <c r="J396" s="19"/>
      <c r="K396" s="19"/>
      <c r="L396" s="19"/>
      <c r="M396" s="19"/>
    </row>
    <row r="397" spans="8:13" x14ac:dyDescent="0.25">
      <c r="H397" s="19"/>
      <c r="I397" s="19"/>
      <c r="J397" s="19"/>
      <c r="K397" s="19"/>
      <c r="L397" s="19"/>
      <c r="M397" s="19"/>
    </row>
    <row r="398" spans="8:13" x14ac:dyDescent="0.25">
      <c r="H398" s="19"/>
      <c r="I398" s="19"/>
      <c r="J398" s="19"/>
      <c r="K398" s="19"/>
      <c r="L398" s="19"/>
      <c r="M398" s="19"/>
    </row>
    <row r="399" spans="8:13" x14ac:dyDescent="0.25">
      <c r="H399" s="19"/>
      <c r="I399" s="19"/>
      <c r="J399" s="19"/>
      <c r="K399" s="19"/>
      <c r="L399" s="19"/>
      <c r="M399" s="19"/>
    </row>
    <row r="400" spans="8:13" x14ac:dyDescent="0.25">
      <c r="H400" s="19"/>
      <c r="I400" s="19"/>
      <c r="J400" s="19"/>
      <c r="K400" s="19"/>
      <c r="L400" s="19"/>
      <c r="M400" s="19"/>
    </row>
    <row r="401" spans="8:13" x14ac:dyDescent="0.25">
      <c r="H401" s="19"/>
      <c r="I401" s="19"/>
      <c r="J401" s="19"/>
      <c r="K401" s="19"/>
      <c r="L401" s="19"/>
      <c r="M401" s="19"/>
    </row>
    <row r="402" spans="8:13" x14ac:dyDescent="0.25">
      <c r="H402" s="19"/>
      <c r="I402" s="19"/>
      <c r="J402" s="19"/>
      <c r="K402" s="19"/>
      <c r="L402" s="19"/>
      <c r="M402" s="19"/>
    </row>
    <row r="403" spans="8:13" x14ac:dyDescent="0.25">
      <c r="H403" s="19"/>
      <c r="I403" s="19"/>
      <c r="J403" s="19"/>
      <c r="K403" s="19"/>
      <c r="L403" s="19"/>
      <c r="M403" s="19"/>
    </row>
    <row r="404" spans="8:13" x14ac:dyDescent="0.25">
      <c r="H404" s="19"/>
      <c r="I404" s="19"/>
      <c r="J404" s="19"/>
      <c r="K404" s="19"/>
      <c r="L404" s="19"/>
      <c r="M404" s="19"/>
    </row>
    <row r="405" spans="8:13" x14ac:dyDescent="0.25">
      <c r="H405" s="19"/>
      <c r="I405" s="19"/>
      <c r="J405" s="19"/>
      <c r="K405" s="19"/>
      <c r="L405" s="19"/>
      <c r="M405" s="19"/>
    </row>
    <row r="406" spans="8:13" x14ac:dyDescent="0.25">
      <c r="H406" s="19"/>
      <c r="I406" s="19"/>
      <c r="J406" s="19"/>
      <c r="K406" s="19"/>
      <c r="L406" s="19"/>
      <c r="M406" s="19"/>
    </row>
    <row r="407" spans="8:13" x14ac:dyDescent="0.25">
      <c r="H407" s="19"/>
      <c r="I407" s="19"/>
      <c r="J407" s="19"/>
      <c r="K407" s="19"/>
      <c r="L407" s="19"/>
      <c r="M407" s="19"/>
    </row>
    <row r="408" spans="8:13" x14ac:dyDescent="0.25">
      <c r="H408" s="19"/>
      <c r="I408" s="19"/>
      <c r="J408" s="19"/>
      <c r="K408" s="19"/>
      <c r="L408" s="19"/>
      <c r="M408" s="19"/>
    </row>
    <row r="409" spans="8:13" x14ac:dyDescent="0.25">
      <c r="H409" s="19"/>
      <c r="I409" s="19"/>
      <c r="J409" s="19"/>
      <c r="K409" s="19"/>
      <c r="L409" s="19"/>
      <c r="M409" s="19"/>
    </row>
    <row r="410" spans="8:13" x14ac:dyDescent="0.25">
      <c r="H410" s="19"/>
      <c r="I410" s="19"/>
      <c r="J410" s="19"/>
      <c r="K410" s="19"/>
      <c r="L410" s="19"/>
      <c r="M410" s="19"/>
    </row>
    <row r="411" spans="8:13" x14ac:dyDescent="0.25">
      <c r="H411" s="19"/>
      <c r="I411" s="19"/>
      <c r="J411" s="19"/>
      <c r="K411" s="19"/>
      <c r="L411" s="19"/>
      <c r="M411" s="19"/>
    </row>
    <row r="412" spans="8:13" x14ac:dyDescent="0.25">
      <c r="H412" s="19"/>
      <c r="I412" s="19"/>
      <c r="J412" s="19"/>
      <c r="K412" s="19"/>
      <c r="L412" s="19"/>
      <c r="M412" s="19"/>
    </row>
    <row r="413" spans="8:13" x14ac:dyDescent="0.25">
      <c r="H413" s="19"/>
      <c r="I413" s="19"/>
      <c r="J413" s="19"/>
      <c r="K413" s="19"/>
      <c r="L413" s="19"/>
      <c r="M413" s="19"/>
    </row>
    <row r="414" spans="8:13" x14ac:dyDescent="0.25">
      <c r="H414" s="19"/>
      <c r="I414" s="19"/>
      <c r="J414" s="19"/>
      <c r="K414" s="19"/>
      <c r="L414" s="19"/>
      <c r="M414" s="19"/>
    </row>
    <row r="415" spans="8:13" x14ac:dyDescent="0.25">
      <c r="H415" s="19"/>
      <c r="I415" s="19"/>
      <c r="J415" s="19"/>
      <c r="K415" s="19"/>
      <c r="L415" s="19"/>
      <c r="M415" s="19"/>
    </row>
    <row r="416" spans="8:13" x14ac:dyDescent="0.25">
      <c r="H416" s="19"/>
      <c r="I416" s="19"/>
      <c r="J416" s="19"/>
      <c r="K416" s="19"/>
      <c r="L416" s="19"/>
      <c r="M416" s="19"/>
    </row>
    <row r="417" spans="8:13" x14ac:dyDescent="0.25">
      <c r="H417" s="19"/>
      <c r="I417" s="19"/>
      <c r="J417" s="19"/>
      <c r="K417" s="19"/>
      <c r="L417" s="19"/>
      <c r="M417" s="19"/>
    </row>
    <row r="418" spans="8:13" x14ac:dyDescent="0.25">
      <c r="H418" s="19"/>
      <c r="I418" s="19"/>
      <c r="J418" s="19"/>
      <c r="K418" s="19"/>
      <c r="L418" s="19"/>
      <c r="M418" s="19"/>
    </row>
    <row r="419" spans="8:13" x14ac:dyDescent="0.25">
      <c r="H419" s="19"/>
      <c r="I419" s="19"/>
      <c r="J419" s="19"/>
      <c r="K419" s="19"/>
      <c r="L419" s="19"/>
      <c r="M419" s="19"/>
    </row>
    <row r="420" spans="8:13" x14ac:dyDescent="0.25">
      <c r="H420" s="19"/>
      <c r="I420" s="19"/>
      <c r="J420" s="19"/>
      <c r="K420" s="19"/>
      <c r="L420" s="19"/>
      <c r="M420" s="19"/>
    </row>
    <row r="421" spans="8:13" x14ac:dyDescent="0.25">
      <c r="H421" s="19"/>
      <c r="I421" s="19"/>
      <c r="J421" s="19"/>
      <c r="K421" s="19"/>
      <c r="L421" s="19"/>
      <c r="M421" s="19"/>
    </row>
    <row r="422" spans="8:13" x14ac:dyDescent="0.25">
      <c r="H422" s="19"/>
      <c r="I422" s="19"/>
      <c r="J422" s="19"/>
      <c r="K422" s="19"/>
      <c r="L422" s="19"/>
      <c r="M422" s="19"/>
    </row>
    <row r="423" spans="8:13" x14ac:dyDescent="0.25">
      <c r="H423" s="19"/>
      <c r="I423" s="19"/>
      <c r="J423" s="19"/>
      <c r="K423" s="19"/>
      <c r="L423" s="19"/>
      <c r="M423" s="19"/>
    </row>
    <row r="424" spans="8:13" x14ac:dyDescent="0.25">
      <c r="H424" s="19"/>
      <c r="I424" s="19"/>
      <c r="J424" s="19"/>
      <c r="K424" s="19"/>
      <c r="L424" s="19"/>
      <c r="M424" s="19"/>
    </row>
    <row r="425" spans="8:13" x14ac:dyDescent="0.25">
      <c r="H425" s="19"/>
      <c r="I425" s="19"/>
      <c r="J425" s="19"/>
      <c r="K425" s="19"/>
      <c r="L425" s="19"/>
      <c r="M425" s="19"/>
    </row>
    <row r="426" spans="8:13" x14ac:dyDescent="0.25">
      <c r="H426" s="19"/>
      <c r="I426" s="19"/>
      <c r="J426" s="19"/>
      <c r="K426" s="19"/>
      <c r="L426" s="19"/>
      <c r="M426" s="19"/>
    </row>
    <row r="427" spans="8:13" x14ac:dyDescent="0.25">
      <c r="H427" s="19"/>
      <c r="I427" s="19"/>
      <c r="J427" s="19"/>
      <c r="K427" s="19"/>
      <c r="L427" s="19"/>
      <c r="M427" s="19"/>
    </row>
    <row r="428" spans="8:13" x14ac:dyDescent="0.25">
      <c r="H428" s="19"/>
      <c r="I428" s="19"/>
      <c r="J428" s="19"/>
      <c r="K428" s="19"/>
      <c r="L428" s="19"/>
      <c r="M428" s="19"/>
    </row>
    <row r="429" spans="8:13" x14ac:dyDescent="0.25">
      <c r="H429" s="19"/>
      <c r="I429" s="19"/>
      <c r="J429" s="19"/>
      <c r="K429" s="19"/>
      <c r="L429" s="19"/>
      <c r="M429" s="19"/>
    </row>
    <row r="430" spans="8:13" x14ac:dyDescent="0.25">
      <c r="H430" s="19"/>
      <c r="I430" s="19"/>
      <c r="J430" s="19"/>
      <c r="K430" s="19"/>
      <c r="L430" s="19"/>
      <c r="M430" s="19"/>
    </row>
    <row r="431" spans="8:13" x14ac:dyDescent="0.25">
      <c r="H431" s="19"/>
      <c r="I431" s="19"/>
      <c r="J431" s="19"/>
      <c r="K431" s="19"/>
      <c r="L431" s="19"/>
      <c r="M431" s="19"/>
    </row>
    <row r="432" spans="8:13" x14ac:dyDescent="0.25">
      <c r="H432" s="19"/>
      <c r="I432" s="19"/>
      <c r="J432" s="19"/>
      <c r="K432" s="19"/>
      <c r="L432" s="19"/>
      <c r="M432" s="19"/>
    </row>
    <row r="433" spans="8:13" x14ac:dyDescent="0.25">
      <c r="H433" s="19"/>
      <c r="I433" s="19"/>
      <c r="J433" s="19"/>
      <c r="K433" s="19"/>
      <c r="L433" s="19"/>
      <c r="M433" s="19"/>
    </row>
    <row r="434" spans="8:13" x14ac:dyDescent="0.25">
      <c r="H434" s="19"/>
      <c r="I434" s="19"/>
      <c r="J434" s="19"/>
      <c r="K434" s="19"/>
      <c r="L434" s="19"/>
      <c r="M434" s="19"/>
    </row>
    <row r="435" spans="8:13" x14ac:dyDescent="0.25">
      <c r="H435" s="19"/>
      <c r="I435" s="19"/>
      <c r="J435" s="19"/>
      <c r="K435" s="19"/>
      <c r="L435" s="19"/>
      <c r="M435" s="19"/>
    </row>
    <row r="436" spans="8:13" x14ac:dyDescent="0.25">
      <c r="H436" s="19"/>
      <c r="I436" s="19"/>
      <c r="J436" s="19"/>
      <c r="K436" s="19"/>
      <c r="L436" s="19"/>
      <c r="M436" s="19"/>
    </row>
    <row r="437" spans="8:13" x14ac:dyDescent="0.25">
      <c r="H437" s="19"/>
      <c r="I437" s="19"/>
      <c r="J437" s="19"/>
      <c r="K437" s="19"/>
      <c r="L437" s="19"/>
      <c r="M437" s="19"/>
    </row>
    <row r="438" spans="8:13" x14ac:dyDescent="0.25">
      <c r="H438" s="19"/>
      <c r="I438" s="19"/>
      <c r="J438" s="19"/>
      <c r="K438" s="19"/>
      <c r="L438" s="19"/>
      <c r="M438" s="19"/>
    </row>
    <row r="439" spans="8:13" x14ac:dyDescent="0.25">
      <c r="H439" s="19"/>
      <c r="I439" s="19"/>
      <c r="J439" s="19"/>
      <c r="K439" s="19"/>
      <c r="L439" s="19"/>
      <c r="M439" s="19"/>
    </row>
    <row r="440" spans="8:13" x14ac:dyDescent="0.25">
      <c r="H440" s="19"/>
      <c r="I440" s="19"/>
      <c r="J440" s="19"/>
      <c r="K440" s="19"/>
      <c r="L440" s="19"/>
      <c r="M440" s="19"/>
    </row>
    <row r="441" spans="8:13" x14ac:dyDescent="0.25">
      <c r="H441" s="19"/>
      <c r="I441" s="19"/>
      <c r="J441" s="19"/>
      <c r="K441" s="19"/>
      <c r="L441" s="19"/>
      <c r="M441" s="19"/>
    </row>
    <row r="442" spans="8:13" x14ac:dyDescent="0.25">
      <c r="H442" s="19"/>
      <c r="I442" s="19"/>
      <c r="J442" s="19"/>
      <c r="K442" s="19"/>
      <c r="L442" s="19"/>
      <c r="M442" s="19"/>
    </row>
    <row r="443" spans="8:13" x14ac:dyDescent="0.25">
      <c r="H443" s="19"/>
      <c r="I443" s="19"/>
      <c r="J443" s="19"/>
      <c r="K443" s="19"/>
      <c r="L443" s="19"/>
      <c r="M443" s="19"/>
    </row>
    <row r="444" spans="8:13" x14ac:dyDescent="0.25">
      <c r="H444" s="19"/>
      <c r="I444" s="19"/>
      <c r="J444" s="19"/>
      <c r="K444" s="19"/>
      <c r="L444" s="19"/>
      <c r="M444" s="19"/>
    </row>
    <row r="445" spans="8:13" x14ac:dyDescent="0.25">
      <c r="H445" s="19"/>
      <c r="I445" s="19"/>
      <c r="J445" s="19"/>
      <c r="K445" s="19"/>
      <c r="L445" s="19"/>
      <c r="M445" s="19"/>
    </row>
    <row r="446" spans="8:13" x14ac:dyDescent="0.25">
      <c r="H446" s="19"/>
      <c r="I446" s="19"/>
      <c r="J446" s="19"/>
      <c r="K446" s="19"/>
      <c r="L446" s="19"/>
      <c r="M446" s="19"/>
    </row>
    <row r="447" spans="8:13" x14ac:dyDescent="0.25">
      <c r="H447" s="19"/>
      <c r="I447" s="19"/>
      <c r="J447" s="19"/>
      <c r="K447" s="19"/>
      <c r="L447" s="19"/>
      <c r="M447" s="19"/>
    </row>
    <row r="448" spans="8:13" x14ac:dyDescent="0.25">
      <c r="H448" s="19"/>
      <c r="I448" s="19"/>
      <c r="J448" s="19"/>
      <c r="K448" s="19"/>
      <c r="L448" s="19"/>
      <c r="M448" s="19"/>
    </row>
    <row r="449" spans="8:13" x14ac:dyDescent="0.25">
      <c r="H449" s="19"/>
      <c r="I449" s="19"/>
      <c r="J449" s="19"/>
      <c r="K449" s="19"/>
      <c r="L449" s="19"/>
      <c r="M449" s="19"/>
    </row>
    <row r="450" spans="8:13" x14ac:dyDescent="0.25">
      <c r="H450" s="19"/>
      <c r="I450" s="19"/>
      <c r="J450" s="19"/>
      <c r="K450" s="19"/>
      <c r="L450" s="19"/>
      <c r="M450" s="19"/>
    </row>
    <row r="451" spans="8:13" x14ac:dyDescent="0.25">
      <c r="H451" s="19"/>
      <c r="I451" s="19"/>
      <c r="J451" s="19"/>
      <c r="K451" s="19"/>
      <c r="L451" s="19"/>
      <c r="M451" s="19"/>
    </row>
    <row r="452" spans="8:13" x14ac:dyDescent="0.25">
      <c r="H452" s="19"/>
      <c r="I452" s="19"/>
      <c r="J452" s="19"/>
      <c r="K452" s="19"/>
      <c r="L452" s="19"/>
      <c r="M452" s="19"/>
    </row>
    <row r="453" spans="8:13" x14ac:dyDescent="0.25">
      <c r="H453" s="19"/>
      <c r="I453" s="19"/>
      <c r="J453" s="19"/>
      <c r="K453" s="19"/>
      <c r="L453" s="19"/>
      <c r="M453" s="19"/>
    </row>
    <row r="454" spans="8:13" x14ac:dyDescent="0.25">
      <c r="H454" s="19"/>
      <c r="I454" s="19"/>
      <c r="J454" s="19"/>
      <c r="K454" s="19"/>
      <c r="L454" s="19"/>
      <c r="M454" s="19"/>
    </row>
    <row r="455" spans="8:13" x14ac:dyDescent="0.25">
      <c r="H455" s="19"/>
      <c r="I455" s="19"/>
      <c r="J455" s="19"/>
      <c r="K455" s="19"/>
      <c r="L455" s="19"/>
      <c r="M455" s="19"/>
    </row>
    <row r="456" spans="8:13" x14ac:dyDescent="0.25">
      <c r="H456" s="19"/>
      <c r="I456" s="19"/>
      <c r="J456" s="19"/>
      <c r="K456" s="19"/>
      <c r="L456" s="19"/>
      <c r="M456" s="19"/>
    </row>
    <row r="457" spans="8:13" x14ac:dyDescent="0.25">
      <c r="H457" s="19"/>
      <c r="I457" s="19"/>
      <c r="J457" s="19"/>
      <c r="K457" s="19"/>
      <c r="L457" s="19"/>
      <c r="M457" s="19"/>
    </row>
    <row r="458" spans="8:13" x14ac:dyDescent="0.25">
      <c r="H458" s="19"/>
      <c r="I458" s="19"/>
      <c r="J458" s="19"/>
      <c r="K458" s="19"/>
      <c r="L458" s="19"/>
      <c r="M458" s="19"/>
    </row>
    <row r="459" spans="8:13" x14ac:dyDescent="0.25">
      <c r="H459" s="19"/>
      <c r="I459" s="19"/>
      <c r="J459" s="19"/>
      <c r="K459" s="19"/>
      <c r="L459" s="19"/>
      <c r="M459" s="19"/>
    </row>
    <row r="460" spans="8:13" x14ac:dyDescent="0.25">
      <c r="H460" s="19"/>
      <c r="I460" s="19"/>
      <c r="J460" s="19"/>
      <c r="K460" s="19"/>
      <c r="L460" s="19"/>
      <c r="M460" s="19"/>
    </row>
    <row r="461" spans="8:13" x14ac:dyDescent="0.25">
      <c r="H461" s="19"/>
      <c r="I461" s="19"/>
      <c r="J461" s="19"/>
      <c r="K461" s="19"/>
      <c r="L461" s="19"/>
      <c r="M461" s="19"/>
    </row>
    <row r="462" spans="8:13" x14ac:dyDescent="0.25">
      <c r="H462" s="19"/>
      <c r="I462" s="19"/>
      <c r="J462" s="19"/>
      <c r="K462" s="19"/>
      <c r="L462" s="19"/>
      <c r="M462" s="19"/>
    </row>
    <row r="463" spans="8:13" x14ac:dyDescent="0.25">
      <c r="H463" s="19"/>
      <c r="I463" s="19"/>
      <c r="J463" s="19"/>
      <c r="K463" s="19"/>
      <c r="L463" s="19"/>
      <c r="M463" s="19"/>
    </row>
    <row r="464" spans="8:13" x14ac:dyDescent="0.25">
      <c r="H464" s="19"/>
      <c r="I464" s="19"/>
      <c r="J464" s="19"/>
      <c r="K464" s="19"/>
      <c r="L464" s="19"/>
      <c r="M464" s="19"/>
    </row>
    <row r="465" spans="8:13" x14ac:dyDescent="0.25">
      <c r="H465" s="19"/>
      <c r="I465" s="19"/>
      <c r="J465" s="19"/>
      <c r="K465" s="19"/>
      <c r="L465" s="19"/>
      <c r="M465" s="19"/>
    </row>
    <row r="466" spans="8:13" x14ac:dyDescent="0.25">
      <c r="H466" s="19"/>
      <c r="I466" s="19"/>
      <c r="J466" s="19"/>
      <c r="K466" s="19"/>
      <c r="L466" s="19"/>
      <c r="M466" s="19"/>
    </row>
    <row r="467" spans="8:13" x14ac:dyDescent="0.25">
      <c r="H467" s="19"/>
      <c r="I467" s="19"/>
      <c r="J467" s="19"/>
      <c r="K467" s="19"/>
      <c r="L467" s="19"/>
      <c r="M467" s="19"/>
    </row>
    <row r="468" spans="8:13" x14ac:dyDescent="0.25">
      <c r="H468" s="19"/>
      <c r="I468" s="19"/>
      <c r="J468" s="19"/>
      <c r="K468" s="19"/>
      <c r="L468" s="19"/>
      <c r="M468" s="19"/>
    </row>
    <row r="469" spans="8:13" x14ac:dyDescent="0.25">
      <c r="H469" s="19"/>
      <c r="I469" s="19"/>
      <c r="J469" s="19"/>
      <c r="K469" s="19"/>
      <c r="L469" s="19"/>
      <c r="M469" s="19"/>
    </row>
    <row r="470" spans="8:13" x14ac:dyDescent="0.25">
      <c r="H470" s="19"/>
      <c r="I470" s="19"/>
      <c r="J470" s="19"/>
      <c r="K470" s="19"/>
      <c r="L470" s="19"/>
      <c r="M470" s="19"/>
    </row>
    <row r="471" spans="8:13" x14ac:dyDescent="0.25">
      <c r="H471" s="19"/>
      <c r="I471" s="19"/>
      <c r="J471" s="19"/>
      <c r="K471" s="19"/>
      <c r="L471" s="19"/>
      <c r="M471" s="19"/>
    </row>
    <row r="472" spans="8:13" x14ac:dyDescent="0.25">
      <c r="H472" s="19"/>
      <c r="I472" s="19"/>
      <c r="J472" s="19"/>
      <c r="K472" s="19"/>
      <c r="L472" s="19"/>
      <c r="M472" s="19"/>
    </row>
    <row r="473" spans="8:13" x14ac:dyDescent="0.25">
      <c r="H473" s="19"/>
      <c r="I473" s="19"/>
      <c r="J473" s="19"/>
      <c r="K473" s="19"/>
      <c r="L473" s="19"/>
      <c r="M473" s="19"/>
    </row>
    <row r="474" spans="8:13" x14ac:dyDescent="0.25">
      <c r="H474" s="19"/>
      <c r="I474" s="19"/>
      <c r="J474" s="19"/>
      <c r="K474" s="19"/>
      <c r="L474" s="19"/>
      <c r="M474" s="19"/>
    </row>
    <row r="475" spans="8:13" x14ac:dyDescent="0.25">
      <c r="H475" s="19"/>
      <c r="I475" s="19"/>
      <c r="J475" s="19"/>
      <c r="K475" s="19"/>
      <c r="L475" s="19"/>
      <c r="M475" s="19"/>
    </row>
    <row r="476" spans="8:13" x14ac:dyDescent="0.25">
      <c r="H476" s="19"/>
      <c r="I476" s="19"/>
      <c r="J476" s="19"/>
      <c r="K476" s="19"/>
      <c r="L476" s="19"/>
      <c r="M476" s="19"/>
    </row>
    <row r="477" spans="8:13" x14ac:dyDescent="0.25">
      <c r="H477" s="19"/>
      <c r="I477" s="19"/>
      <c r="J477" s="19"/>
      <c r="K477" s="19"/>
      <c r="L477" s="19"/>
      <c r="M477" s="19"/>
    </row>
    <row r="478" spans="8:13" x14ac:dyDescent="0.25">
      <c r="H478" s="19"/>
      <c r="I478" s="19"/>
      <c r="J478" s="19"/>
      <c r="K478" s="19"/>
      <c r="L478" s="19"/>
      <c r="M478" s="19"/>
    </row>
    <row r="479" spans="8:13" x14ac:dyDescent="0.25">
      <c r="H479" s="19"/>
      <c r="I479" s="19"/>
      <c r="J479" s="19"/>
      <c r="K479" s="19"/>
      <c r="L479" s="19"/>
      <c r="M479" s="19"/>
    </row>
    <row r="480" spans="8:13" x14ac:dyDescent="0.25">
      <c r="H480" s="19"/>
      <c r="I480" s="19"/>
      <c r="J480" s="19"/>
      <c r="K480" s="19"/>
      <c r="L480" s="19"/>
      <c r="M480" s="19"/>
    </row>
    <row r="481" spans="8:13" x14ac:dyDescent="0.25">
      <c r="H481" s="19"/>
      <c r="I481" s="19"/>
      <c r="J481" s="19"/>
      <c r="K481" s="19"/>
      <c r="L481" s="19"/>
      <c r="M481" s="19"/>
    </row>
    <row r="482" spans="8:13" x14ac:dyDescent="0.25">
      <c r="H482" s="19"/>
      <c r="I482" s="19"/>
      <c r="J482" s="19"/>
      <c r="K482" s="19"/>
      <c r="L482" s="19"/>
      <c r="M482" s="19"/>
    </row>
    <row r="483" spans="8:13" x14ac:dyDescent="0.25">
      <c r="H483" s="19"/>
      <c r="I483" s="19"/>
      <c r="J483" s="19"/>
      <c r="K483" s="19"/>
      <c r="L483" s="19"/>
      <c r="M483" s="19"/>
    </row>
    <row r="484" spans="8:13" x14ac:dyDescent="0.25">
      <c r="H484" s="19"/>
      <c r="I484" s="19"/>
      <c r="J484" s="19"/>
      <c r="K484" s="19"/>
      <c r="L484" s="19"/>
      <c r="M484" s="19"/>
    </row>
    <row r="485" spans="8:13" x14ac:dyDescent="0.25">
      <c r="H485" s="19"/>
      <c r="I485" s="19"/>
      <c r="J485" s="19"/>
      <c r="K485" s="19"/>
      <c r="L485" s="19"/>
      <c r="M485" s="19"/>
    </row>
    <row r="486" spans="8:13" x14ac:dyDescent="0.25">
      <c r="H486" s="19"/>
      <c r="I486" s="19"/>
      <c r="J486" s="19"/>
      <c r="K486" s="19"/>
      <c r="L486" s="19"/>
      <c r="M486" s="19"/>
    </row>
    <row r="487" spans="8:13" x14ac:dyDescent="0.25">
      <c r="H487" s="19"/>
      <c r="I487" s="19"/>
      <c r="J487" s="19"/>
      <c r="K487" s="19"/>
      <c r="L487" s="19"/>
      <c r="M487" s="19"/>
    </row>
    <row r="488" spans="8:13" x14ac:dyDescent="0.25">
      <c r="H488" s="19"/>
      <c r="I488" s="19"/>
      <c r="J488" s="19"/>
      <c r="K488" s="19"/>
      <c r="L488" s="19"/>
      <c r="M488" s="19"/>
    </row>
    <row r="489" spans="8:13" x14ac:dyDescent="0.25">
      <c r="H489" s="19"/>
      <c r="I489" s="19"/>
      <c r="J489" s="19"/>
      <c r="K489" s="19"/>
      <c r="L489" s="19"/>
      <c r="M489" s="19"/>
    </row>
    <row r="490" spans="8:13" x14ac:dyDescent="0.25">
      <c r="H490" s="19"/>
      <c r="I490" s="19"/>
      <c r="J490" s="19"/>
      <c r="K490" s="19"/>
      <c r="L490" s="19"/>
      <c r="M490" s="19"/>
    </row>
    <row r="491" spans="8:13" x14ac:dyDescent="0.25">
      <c r="H491" s="19"/>
      <c r="I491" s="19"/>
      <c r="J491" s="19"/>
      <c r="K491" s="19"/>
      <c r="L491" s="19"/>
      <c r="M491" s="19"/>
    </row>
    <row r="492" spans="8:13" x14ac:dyDescent="0.25">
      <c r="H492" s="19"/>
      <c r="I492" s="19"/>
      <c r="J492" s="19"/>
      <c r="K492" s="19"/>
      <c r="L492" s="19"/>
      <c r="M492" s="19"/>
    </row>
    <row r="493" spans="8:13" x14ac:dyDescent="0.25">
      <c r="H493" s="19"/>
      <c r="I493" s="19"/>
      <c r="J493" s="19"/>
      <c r="K493" s="19"/>
      <c r="L493" s="19"/>
      <c r="M493" s="19"/>
    </row>
    <row r="494" spans="8:13" x14ac:dyDescent="0.25">
      <c r="H494" s="19"/>
      <c r="I494" s="19"/>
      <c r="J494" s="19"/>
      <c r="K494" s="19"/>
      <c r="L494" s="19"/>
      <c r="M494" s="19"/>
    </row>
    <row r="495" spans="8:13" x14ac:dyDescent="0.25">
      <c r="H495" s="19"/>
      <c r="I495" s="19"/>
      <c r="J495" s="19"/>
      <c r="K495" s="19"/>
      <c r="L495" s="19"/>
      <c r="M495" s="19"/>
    </row>
    <row r="496" spans="8:13" x14ac:dyDescent="0.25">
      <c r="H496" s="19"/>
      <c r="I496" s="19"/>
      <c r="J496" s="19"/>
      <c r="K496" s="19"/>
      <c r="L496" s="19"/>
      <c r="M496" s="19"/>
    </row>
    <row r="497" spans="8:13" x14ac:dyDescent="0.25">
      <c r="H497" s="19"/>
      <c r="I497" s="19"/>
      <c r="J497" s="19"/>
      <c r="K497" s="19"/>
      <c r="L497" s="19"/>
      <c r="M497" s="19"/>
    </row>
    <row r="498" spans="8:13" x14ac:dyDescent="0.25">
      <c r="H498" s="19"/>
      <c r="I498" s="19"/>
      <c r="J498" s="19"/>
      <c r="K498" s="19"/>
      <c r="L498" s="19"/>
      <c r="M498" s="19"/>
    </row>
    <row r="499" spans="8:13" x14ac:dyDescent="0.25">
      <c r="H499" s="19"/>
      <c r="I499" s="19"/>
      <c r="J499" s="19"/>
      <c r="K499" s="19"/>
      <c r="L499" s="19"/>
      <c r="M499" s="19"/>
    </row>
    <row r="500" spans="8:13" x14ac:dyDescent="0.25">
      <c r="H500" s="19"/>
      <c r="I500" s="19"/>
      <c r="J500" s="19"/>
      <c r="K500" s="19"/>
      <c r="L500" s="19"/>
      <c r="M500" s="19"/>
    </row>
    <row r="501" spans="8:13" x14ac:dyDescent="0.25">
      <c r="H501" s="19"/>
      <c r="I501" s="19"/>
      <c r="J501" s="19"/>
      <c r="K501" s="19"/>
      <c r="L501" s="19"/>
      <c r="M501" s="19"/>
    </row>
    <row r="502" spans="8:13" x14ac:dyDescent="0.25">
      <c r="H502" s="19"/>
      <c r="I502" s="19"/>
      <c r="J502" s="19"/>
      <c r="K502" s="19"/>
      <c r="L502" s="19"/>
      <c r="M502" s="19"/>
    </row>
    <row r="503" spans="8:13" x14ac:dyDescent="0.25">
      <c r="H503" s="19"/>
      <c r="I503" s="19"/>
      <c r="J503" s="19"/>
      <c r="K503" s="19"/>
      <c r="L503" s="19"/>
      <c r="M503" s="19"/>
    </row>
    <row r="504" spans="8:13" x14ac:dyDescent="0.25">
      <c r="H504" s="19"/>
      <c r="I504" s="19"/>
      <c r="J504" s="19"/>
      <c r="K504" s="19"/>
      <c r="L504" s="19"/>
      <c r="M504" s="19"/>
    </row>
    <row r="505" spans="8:13" x14ac:dyDescent="0.25">
      <c r="H505" s="19"/>
      <c r="I505" s="19"/>
      <c r="J505" s="19"/>
      <c r="K505" s="19"/>
      <c r="L505" s="19"/>
      <c r="M505" s="19"/>
    </row>
    <row r="506" spans="8:13" x14ac:dyDescent="0.25">
      <c r="H506" s="19"/>
      <c r="I506" s="19"/>
      <c r="J506" s="19"/>
      <c r="K506" s="19"/>
      <c r="L506" s="19"/>
      <c r="M506" s="19"/>
    </row>
    <row r="507" spans="8:13" x14ac:dyDescent="0.25">
      <c r="H507" s="19"/>
      <c r="I507" s="19"/>
      <c r="J507" s="19"/>
      <c r="K507" s="19"/>
      <c r="L507" s="19"/>
      <c r="M507" s="19"/>
    </row>
    <row r="508" spans="8:13" x14ac:dyDescent="0.25">
      <c r="H508" s="19"/>
      <c r="I508" s="19"/>
      <c r="J508" s="19"/>
      <c r="K508" s="19"/>
      <c r="L508" s="19"/>
      <c r="M508" s="19"/>
    </row>
    <row r="509" spans="8:13" x14ac:dyDescent="0.25">
      <c r="H509" s="19"/>
      <c r="I509" s="19"/>
      <c r="J509" s="19"/>
      <c r="K509" s="19"/>
      <c r="L509" s="19"/>
      <c r="M509" s="19"/>
    </row>
    <row r="510" spans="8:13" x14ac:dyDescent="0.25">
      <c r="H510" s="19"/>
      <c r="I510" s="19"/>
      <c r="J510" s="19"/>
      <c r="K510" s="19"/>
      <c r="L510" s="19"/>
      <c r="M510" s="19"/>
    </row>
    <row r="511" spans="8:13" x14ac:dyDescent="0.25">
      <c r="H511" s="19"/>
      <c r="I511" s="19"/>
      <c r="J511" s="19"/>
      <c r="K511" s="19"/>
      <c r="L511" s="19"/>
      <c r="M511" s="19"/>
    </row>
    <row r="512" spans="8:13" x14ac:dyDescent="0.25">
      <c r="H512" s="19"/>
      <c r="I512" s="19"/>
      <c r="J512" s="19"/>
      <c r="K512" s="19"/>
      <c r="L512" s="19"/>
      <c r="M512" s="19"/>
    </row>
    <row r="513" spans="8:13" x14ac:dyDescent="0.25">
      <c r="H513" s="19"/>
      <c r="I513" s="19"/>
      <c r="J513" s="19"/>
      <c r="K513" s="19"/>
      <c r="L513" s="19"/>
      <c r="M513" s="19"/>
    </row>
    <row r="514" spans="8:13" x14ac:dyDescent="0.25">
      <c r="H514" s="19"/>
      <c r="I514" s="19"/>
      <c r="J514" s="19"/>
      <c r="K514" s="19"/>
      <c r="L514" s="19"/>
      <c r="M514" s="19"/>
    </row>
    <row r="515" spans="8:13" x14ac:dyDescent="0.25">
      <c r="H515" s="19"/>
      <c r="I515" s="19"/>
      <c r="J515" s="19"/>
      <c r="K515" s="19"/>
      <c r="L515" s="19"/>
      <c r="M515" s="19"/>
    </row>
    <row r="516" spans="8:13" x14ac:dyDescent="0.25">
      <c r="H516" s="19"/>
      <c r="I516" s="19"/>
      <c r="J516" s="19"/>
      <c r="K516" s="19"/>
      <c r="L516" s="19"/>
      <c r="M516" s="19"/>
    </row>
    <row r="517" spans="8:13" x14ac:dyDescent="0.25">
      <c r="H517" s="19"/>
      <c r="I517" s="19"/>
      <c r="J517" s="19"/>
      <c r="K517" s="19"/>
      <c r="L517" s="19"/>
      <c r="M517" s="19"/>
    </row>
    <row r="518" spans="8:13" x14ac:dyDescent="0.25">
      <c r="H518" s="19"/>
      <c r="I518" s="19"/>
      <c r="J518" s="19"/>
      <c r="K518" s="19"/>
      <c r="L518" s="19"/>
      <c r="M518" s="19"/>
    </row>
    <row r="519" spans="8:13" x14ac:dyDescent="0.25">
      <c r="H519" s="19"/>
      <c r="I519" s="19"/>
      <c r="J519" s="19"/>
      <c r="K519" s="19"/>
      <c r="L519" s="19"/>
      <c r="M519" s="19"/>
    </row>
    <row r="520" spans="8:13" x14ac:dyDescent="0.25">
      <c r="H520" s="19"/>
      <c r="I520" s="19"/>
      <c r="J520" s="19"/>
      <c r="K520" s="19"/>
      <c r="L520" s="19"/>
      <c r="M520" s="19"/>
    </row>
    <row r="521" spans="8:13" x14ac:dyDescent="0.25">
      <c r="H521" s="19"/>
      <c r="I521" s="19"/>
      <c r="J521" s="19"/>
      <c r="K521" s="19"/>
      <c r="L521" s="19"/>
      <c r="M521" s="19"/>
    </row>
    <row r="522" spans="8:13" x14ac:dyDescent="0.25">
      <c r="H522" s="19"/>
      <c r="I522" s="19"/>
      <c r="J522" s="19"/>
      <c r="K522" s="19"/>
      <c r="L522" s="19"/>
      <c r="M522" s="19"/>
    </row>
    <row r="523" spans="8:13" x14ac:dyDescent="0.25">
      <c r="H523" s="19"/>
      <c r="I523" s="19"/>
      <c r="J523" s="19"/>
      <c r="K523" s="19"/>
      <c r="L523" s="19"/>
      <c r="M523" s="19"/>
    </row>
    <row r="524" spans="8:13" x14ac:dyDescent="0.25">
      <c r="H524" s="19"/>
      <c r="I524" s="19"/>
      <c r="J524" s="19"/>
      <c r="K524" s="19"/>
      <c r="L524" s="19"/>
      <c r="M524" s="19"/>
    </row>
    <row r="525" spans="8:13" x14ac:dyDescent="0.25">
      <c r="H525" s="19"/>
      <c r="I525" s="19"/>
      <c r="J525" s="19"/>
      <c r="K525" s="19"/>
      <c r="L525" s="19"/>
      <c r="M525" s="19"/>
    </row>
    <row r="526" spans="8:13" x14ac:dyDescent="0.25">
      <c r="H526" s="19"/>
      <c r="I526" s="19"/>
      <c r="J526" s="19"/>
      <c r="K526" s="19"/>
      <c r="L526" s="19"/>
      <c r="M526" s="19"/>
    </row>
    <row r="527" spans="8:13" x14ac:dyDescent="0.25">
      <c r="H527" s="19"/>
      <c r="I527" s="19"/>
      <c r="J527" s="19"/>
      <c r="K527" s="19"/>
      <c r="L527" s="19"/>
      <c r="M527" s="19"/>
    </row>
    <row r="528" spans="8:13" x14ac:dyDescent="0.25">
      <c r="H528" s="19"/>
      <c r="I528" s="19"/>
      <c r="J528" s="19"/>
      <c r="K528" s="19"/>
      <c r="L528" s="19"/>
      <c r="M528" s="19"/>
    </row>
    <row r="529" spans="8:13" x14ac:dyDescent="0.25">
      <c r="H529" s="19"/>
      <c r="I529" s="19"/>
      <c r="J529" s="19"/>
      <c r="K529" s="19"/>
      <c r="L529" s="19"/>
      <c r="M529" s="19"/>
    </row>
    <row r="530" spans="8:13" x14ac:dyDescent="0.25">
      <c r="H530" s="19"/>
      <c r="I530" s="19"/>
      <c r="J530" s="19"/>
      <c r="K530" s="19"/>
      <c r="L530" s="19"/>
      <c r="M530" s="19"/>
    </row>
    <row r="531" spans="8:13" x14ac:dyDescent="0.25">
      <c r="H531" s="19"/>
      <c r="I531" s="19"/>
      <c r="J531" s="19"/>
      <c r="K531" s="19"/>
      <c r="L531" s="19"/>
      <c r="M531" s="19"/>
    </row>
    <row r="532" spans="8:13" x14ac:dyDescent="0.25">
      <c r="H532" s="19"/>
      <c r="I532" s="19"/>
      <c r="J532" s="19"/>
      <c r="K532" s="19"/>
      <c r="L532" s="19"/>
      <c r="M532" s="19"/>
    </row>
    <row r="533" spans="8:13" x14ac:dyDescent="0.25">
      <c r="H533" s="19"/>
      <c r="I533" s="19"/>
      <c r="J533" s="19"/>
      <c r="K533" s="19"/>
      <c r="L533" s="19"/>
      <c r="M533" s="19"/>
    </row>
    <row r="534" spans="8:13" x14ac:dyDescent="0.25">
      <c r="H534" s="19"/>
      <c r="I534" s="19"/>
      <c r="J534" s="19"/>
      <c r="K534" s="19"/>
      <c r="L534" s="19"/>
      <c r="M534" s="19"/>
    </row>
    <row r="535" spans="8:13" x14ac:dyDescent="0.25">
      <c r="H535" s="19"/>
      <c r="I535" s="19"/>
      <c r="J535" s="19"/>
      <c r="K535" s="19"/>
      <c r="L535" s="19"/>
      <c r="M535" s="19"/>
    </row>
    <row r="536" spans="8:13" x14ac:dyDescent="0.25">
      <c r="H536" s="19"/>
      <c r="I536" s="19"/>
      <c r="J536" s="19"/>
      <c r="K536" s="19"/>
      <c r="L536" s="19"/>
      <c r="M536" s="19"/>
    </row>
    <row r="537" spans="8:13" x14ac:dyDescent="0.25">
      <c r="H537" s="19"/>
      <c r="I537" s="19"/>
      <c r="J537" s="19"/>
      <c r="K537" s="19"/>
      <c r="L537" s="19"/>
      <c r="M537" s="19"/>
    </row>
    <row r="538" spans="8:13" x14ac:dyDescent="0.25">
      <c r="H538" s="19"/>
      <c r="I538" s="19"/>
      <c r="J538" s="19"/>
      <c r="K538" s="19"/>
      <c r="L538" s="19"/>
      <c r="M538" s="19"/>
    </row>
    <row r="539" spans="8:13" x14ac:dyDescent="0.25">
      <c r="H539" s="19"/>
      <c r="I539" s="19"/>
      <c r="J539" s="19"/>
      <c r="K539" s="19"/>
      <c r="L539" s="19"/>
      <c r="M539" s="19"/>
    </row>
    <row r="540" spans="8:13" x14ac:dyDescent="0.25">
      <c r="H540" s="19"/>
      <c r="I540" s="19"/>
      <c r="J540" s="19"/>
      <c r="K540" s="19"/>
      <c r="L540" s="19"/>
      <c r="M540" s="19"/>
    </row>
    <row r="541" spans="8:13" x14ac:dyDescent="0.25">
      <c r="H541" s="19"/>
      <c r="I541" s="19"/>
      <c r="J541" s="19"/>
      <c r="K541" s="19"/>
      <c r="L541" s="19"/>
      <c r="M541" s="19"/>
    </row>
    <row r="542" spans="8:13" x14ac:dyDescent="0.25">
      <c r="H542" s="19"/>
      <c r="I542" s="19"/>
      <c r="J542" s="19"/>
      <c r="K542" s="19"/>
      <c r="L542" s="19"/>
      <c r="M542" s="19"/>
    </row>
    <row r="543" spans="8:13" x14ac:dyDescent="0.25">
      <c r="H543" s="19"/>
      <c r="I543" s="19"/>
      <c r="J543" s="19"/>
      <c r="K543" s="19"/>
      <c r="L543" s="19"/>
      <c r="M543" s="19"/>
    </row>
  </sheetData>
  <mergeCells count="734">
    <mergeCell ref="T262:T266"/>
    <mergeCell ref="U262:U266"/>
    <mergeCell ref="B267:B271"/>
    <mergeCell ref="E267:E271"/>
    <mergeCell ref="N267:N268"/>
    <mergeCell ref="O267:O268"/>
    <mergeCell ref="P267:P268"/>
    <mergeCell ref="Q267:Q268"/>
    <mergeCell ref="R267:R268"/>
    <mergeCell ref="S267:S268"/>
    <mergeCell ref="T267:T268"/>
    <mergeCell ref="U267:U268"/>
    <mergeCell ref="A257:A261"/>
    <mergeCell ref="D257:D261"/>
    <mergeCell ref="C258:C261"/>
    <mergeCell ref="B262:B266"/>
    <mergeCell ref="E262:E266"/>
    <mergeCell ref="N262:N266"/>
    <mergeCell ref="O262:O266"/>
    <mergeCell ref="P262:P266"/>
    <mergeCell ref="Q262:Q266"/>
    <mergeCell ref="B256:B261"/>
    <mergeCell ref="E256:E259"/>
    <mergeCell ref="N256:N261"/>
    <mergeCell ref="O256:O260"/>
    <mergeCell ref="P256:P260"/>
    <mergeCell ref="Q256:Q260"/>
    <mergeCell ref="B251:B252"/>
    <mergeCell ref="E251:E254"/>
    <mergeCell ref="N251:N252"/>
    <mergeCell ref="O251:O252"/>
    <mergeCell ref="P251:P252"/>
    <mergeCell ref="Q251:Q252"/>
    <mergeCell ref="R251:R252"/>
    <mergeCell ref="S251:S252"/>
    <mergeCell ref="T251:T252"/>
    <mergeCell ref="A246:A250"/>
    <mergeCell ref="B246:B250"/>
    <mergeCell ref="C246:C250"/>
    <mergeCell ref="D246:D250"/>
    <mergeCell ref="E246:E250"/>
    <mergeCell ref="N246:N250"/>
    <mergeCell ref="O246:O250"/>
    <mergeCell ref="P246:P250"/>
    <mergeCell ref="Q246:Q250"/>
    <mergeCell ref="S148:S152"/>
    <mergeCell ref="Q132:Q137"/>
    <mergeCell ref="E153:E157"/>
    <mergeCell ref="B138:B142"/>
    <mergeCell ref="E138:E142"/>
    <mergeCell ref="N138:N142"/>
    <mergeCell ref="A153:A157"/>
    <mergeCell ref="C138:C142"/>
    <mergeCell ref="D138:D142"/>
    <mergeCell ref="P153:P157"/>
    <mergeCell ref="S143:S147"/>
    <mergeCell ref="R138:R142"/>
    <mergeCell ref="O138:O142"/>
    <mergeCell ref="R132:R137"/>
    <mergeCell ref="S153:S157"/>
    <mergeCell ref="B153:B157"/>
    <mergeCell ref="C143:C147"/>
    <mergeCell ref="N148:N152"/>
    <mergeCell ref="P148:P152"/>
    <mergeCell ref="A148:A152"/>
    <mergeCell ref="A143:A147"/>
    <mergeCell ref="A132:A137"/>
    <mergeCell ref="A138:A142"/>
    <mergeCell ref="Q148:Q152"/>
    <mergeCell ref="C66:C70"/>
    <mergeCell ref="E71:E75"/>
    <mergeCell ref="P158:P162"/>
    <mergeCell ref="Q158:Q162"/>
    <mergeCell ref="R158:R162"/>
    <mergeCell ref="S158:S162"/>
    <mergeCell ref="T158:T162"/>
    <mergeCell ref="U158:U162"/>
    <mergeCell ref="P132:P137"/>
    <mergeCell ref="R127:R131"/>
    <mergeCell ref="Q107:Q111"/>
    <mergeCell ref="U69:U70"/>
    <mergeCell ref="U71:U75"/>
    <mergeCell ref="P77:P81"/>
    <mergeCell ref="T69:T70"/>
    <mergeCell ref="T71:T75"/>
    <mergeCell ref="T82:T83"/>
    <mergeCell ref="S69:S70"/>
    <mergeCell ref="S71:S75"/>
    <mergeCell ref="S77:S81"/>
    <mergeCell ref="Q82:Q83"/>
    <mergeCell ref="Q69:Q70"/>
    <mergeCell ref="Q71:Q75"/>
    <mergeCell ref="C158:C162"/>
    <mergeCell ref="S102:S106"/>
    <mergeCell ref="S107:S111"/>
    <mergeCell ref="Q117:Q121"/>
    <mergeCell ref="R117:R121"/>
    <mergeCell ref="S117:S121"/>
    <mergeCell ref="T102:T106"/>
    <mergeCell ref="T107:T111"/>
    <mergeCell ref="Q122:Q126"/>
    <mergeCell ref="E77:E81"/>
    <mergeCell ref="O122:O126"/>
    <mergeCell ref="O117:O121"/>
    <mergeCell ref="P122:P126"/>
    <mergeCell ref="J84:J85"/>
    <mergeCell ref="K84:K85"/>
    <mergeCell ref="L84:L85"/>
    <mergeCell ref="M84:M85"/>
    <mergeCell ref="N102:N106"/>
    <mergeCell ref="O88:O92"/>
    <mergeCell ref="O102:O106"/>
    <mergeCell ref="P82:P83"/>
    <mergeCell ref="P102:P106"/>
    <mergeCell ref="P107:P111"/>
    <mergeCell ref="P114:P116"/>
    <mergeCell ref="Q127:Q131"/>
    <mergeCell ref="R122:R126"/>
    <mergeCell ref="Q138:Q142"/>
    <mergeCell ref="S127:S131"/>
    <mergeCell ref="S132:S137"/>
    <mergeCell ref="S138:S142"/>
    <mergeCell ref="T117:T121"/>
    <mergeCell ref="U122:U126"/>
    <mergeCell ref="U127:U131"/>
    <mergeCell ref="S122:S126"/>
    <mergeCell ref="U117:U121"/>
    <mergeCell ref="T122:T126"/>
    <mergeCell ref="U132:U137"/>
    <mergeCell ref="U77:U81"/>
    <mergeCell ref="U82:U83"/>
    <mergeCell ref="T77:T81"/>
    <mergeCell ref="Q114:Q116"/>
    <mergeCell ref="R114:R116"/>
    <mergeCell ref="S114:S116"/>
    <mergeCell ref="T114:T116"/>
    <mergeCell ref="U114:U116"/>
    <mergeCell ref="Q93:Q97"/>
    <mergeCell ref="Q102:Q106"/>
    <mergeCell ref="S82:S83"/>
    <mergeCell ref="R77:R81"/>
    <mergeCell ref="R82:R83"/>
    <mergeCell ref="R88:R92"/>
    <mergeCell ref="R93:R97"/>
    <mergeCell ref="Q88:Q92"/>
    <mergeCell ref="R102:R106"/>
    <mergeCell ref="R107:R111"/>
    <mergeCell ref="U107:U111"/>
    <mergeCell ref="U88:U92"/>
    <mergeCell ref="U93:U97"/>
    <mergeCell ref="U102:U106"/>
    <mergeCell ref="S88:S92"/>
    <mergeCell ref="S93:S97"/>
    <mergeCell ref="T198:T202"/>
    <mergeCell ref="U143:U147"/>
    <mergeCell ref="T183:T187"/>
    <mergeCell ref="T188:T192"/>
    <mergeCell ref="T193:T194"/>
    <mergeCell ref="T127:T131"/>
    <mergeCell ref="T132:T137"/>
    <mergeCell ref="T138:T142"/>
    <mergeCell ref="T143:T147"/>
    <mergeCell ref="T148:T152"/>
    <mergeCell ref="T163:T167"/>
    <mergeCell ref="T178:T182"/>
    <mergeCell ref="T153:T157"/>
    <mergeCell ref="U153:U157"/>
    <mergeCell ref="U178:U182"/>
    <mergeCell ref="U183:U187"/>
    <mergeCell ref="U188:U192"/>
    <mergeCell ref="U163:U167"/>
    <mergeCell ref="U148:U152"/>
    <mergeCell ref="U138:U142"/>
    <mergeCell ref="U198:U202"/>
    <mergeCell ref="U219:U223"/>
    <mergeCell ref="U193:U194"/>
    <mergeCell ref="U204:U208"/>
    <mergeCell ref="U224:U229"/>
    <mergeCell ref="U209:U213"/>
    <mergeCell ref="U272:U276"/>
    <mergeCell ref="U277:U278"/>
    <mergeCell ref="U288:U292"/>
    <mergeCell ref="U282:U286"/>
    <mergeCell ref="U214:U218"/>
    <mergeCell ref="U236:U240"/>
    <mergeCell ref="U256:U260"/>
    <mergeCell ref="U241:U245"/>
    <mergeCell ref="U246:U250"/>
    <mergeCell ref="U251:U252"/>
    <mergeCell ref="A178:A182"/>
    <mergeCell ref="B178:B182"/>
    <mergeCell ref="C178:C182"/>
    <mergeCell ref="D178:D182"/>
    <mergeCell ref="E178:E182"/>
    <mergeCell ref="N178:N182"/>
    <mergeCell ref="O178:O182"/>
    <mergeCell ref="B198:B203"/>
    <mergeCell ref="B193:B194"/>
    <mergeCell ref="E193:E196"/>
    <mergeCell ref="E198:E201"/>
    <mergeCell ref="N198:N203"/>
    <mergeCell ref="A183:A187"/>
    <mergeCell ref="A199:A203"/>
    <mergeCell ref="A188:A192"/>
    <mergeCell ref="B188:B192"/>
    <mergeCell ref="C188:C192"/>
    <mergeCell ref="D188:D192"/>
    <mergeCell ref="E188:E192"/>
    <mergeCell ref="N188:N192"/>
    <mergeCell ref="O183:O187"/>
    <mergeCell ref="N183:N187"/>
    <mergeCell ref="N193:N194"/>
    <mergeCell ref="O193:O194"/>
    <mergeCell ref="B173:B177"/>
    <mergeCell ref="E173:E177"/>
    <mergeCell ref="D173:D177"/>
    <mergeCell ref="E163:E167"/>
    <mergeCell ref="D168:D172"/>
    <mergeCell ref="O219:O223"/>
    <mergeCell ref="C299:C303"/>
    <mergeCell ref="B299:B303"/>
    <mergeCell ref="C200:C203"/>
    <mergeCell ref="E224:E229"/>
    <mergeCell ref="E230:E235"/>
    <mergeCell ref="B214:B218"/>
    <mergeCell ref="N214:N218"/>
    <mergeCell ref="O214:O218"/>
    <mergeCell ref="N224:N229"/>
    <mergeCell ref="N230:N235"/>
    <mergeCell ref="O204:O208"/>
    <mergeCell ref="D199:D203"/>
    <mergeCell ref="E299:E303"/>
    <mergeCell ref="O198:O202"/>
    <mergeCell ref="O209:O213"/>
    <mergeCell ref="O272:O276"/>
    <mergeCell ref="E293:E297"/>
    <mergeCell ref="B236:B240"/>
    <mergeCell ref="U52:U53"/>
    <mergeCell ref="Q64:Q65"/>
    <mergeCell ref="U64:U65"/>
    <mergeCell ref="R52:R53"/>
    <mergeCell ref="R45:R49"/>
    <mergeCell ref="N45:N49"/>
    <mergeCell ref="P64:P65"/>
    <mergeCell ref="S52:S53"/>
    <mergeCell ref="T52:T53"/>
    <mergeCell ref="S45:S49"/>
    <mergeCell ref="S56:S60"/>
    <mergeCell ref="S64:S65"/>
    <mergeCell ref="R50:R51"/>
    <mergeCell ref="R56:R60"/>
    <mergeCell ref="R64:R65"/>
    <mergeCell ref="U56:U60"/>
    <mergeCell ref="Q50:Q51"/>
    <mergeCell ref="Q56:Q60"/>
    <mergeCell ref="U50:U51"/>
    <mergeCell ref="N56:N60"/>
    <mergeCell ref="A17:P17"/>
    <mergeCell ref="P18:P22"/>
    <mergeCell ref="D143:D147"/>
    <mergeCell ref="E143:E147"/>
    <mergeCell ref="B132:B137"/>
    <mergeCell ref="N107:N111"/>
    <mergeCell ref="O299:O303"/>
    <mergeCell ref="D299:D303"/>
    <mergeCell ref="Q45:Q49"/>
    <mergeCell ref="B224:B229"/>
    <mergeCell ref="B230:B235"/>
    <mergeCell ref="B209:B213"/>
    <mergeCell ref="E209:E213"/>
    <mergeCell ref="B204:B208"/>
    <mergeCell ref="E204:E208"/>
    <mergeCell ref="O107:O111"/>
    <mergeCell ref="N299:N303"/>
    <mergeCell ref="B183:B187"/>
    <mergeCell ref="D183:D187"/>
    <mergeCell ref="C183:C187"/>
    <mergeCell ref="E183:E187"/>
    <mergeCell ref="O163:O167"/>
    <mergeCell ref="O148:O152"/>
    <mergeCell ref="O132:O137"/>
    <mergeCell ref="F8:M8"/>
    <mergeCell ref="H9:M10"/>
    <mergeCell ref="B23:B27"/>
    <mergeCell ref="E23:E27"/>
    <mergeCell ref="E8:E11"/>
    <mergeCell ref="A8:A11"/>
    <mergeCell ref="A39:A43"/>
    <mergeCell ref="A18:A22"/>
    <mergeCell ref="A14:P14"/>
    <mergeCell ref="A15:P15"/>
    <mergeCell ref="A16:P16"/>
    <mergeCell ref="P10:U10"/>
    <mergeCell ref="Q28:Q29"/>
    <mergeCell ref="P23:P24"/>
    <mergeCell ref="P9:U9"/>
    <mergeCell ref="T18:T22"/>
    <mergeCell ref="T23:T24"/>
    <mergeCell ref="T28:T29"/>
    <mergeCell ref="C9:C11"/>
    <mergeCell ref="B18:B22"/>
    <mergeCell ref="E18:E22"/>
    <mergeCell ref="U39:U43"/>
    <mergeCell ref="N39:N43"/>
    <mergeCell ref="C18:C22"/>
    <mergeCell ref="C23:C27"/>
    <mergeCell ref="D23:D27"/>
    <mergeCell ref="P33:P38"/>
    <mergeCell ref="D39:D43"/>
    <mergeCell ref="N25:N27"/>
    <mergeCell ref="N23:N24"/>
    <mergeCell ref="E28:E32"/>
    <mergeCell ref="N28:N29"/>
    <mergeCell ref="O28:O29"/>
    <mergeCell ref="C33:C38"/>
    <mergeCell ref="D28:D32"/>
    <mergeCell ref="Q18:Q22"/>
    <mergeCell ref="P39:P43"/>
    <mergeCell ref="O33:O38"/>
    <mergeCell ref="S18:S22"/>
    <mergeCell ref="S23:S24"/>
    <mergeCell ref="S28:S29"/>
    <mergeCell ref="S33:S38"/>
    <mergeCell ref="S39:S43"/>
    <mergeCell ref="D18:D22"/>
    <mergeCell ref="O18:O22"/>
    <mergeCell ref="N33:N38"/>
    <mergeCell ref="D33:D38"/>
    <mergeCell ref="E33:E38"/>
    <mergeCell ref="N18:N22"/>
    <mergeCell ref="D45:D49"/>
    <mergeCell ref="E50:E54"/>
    <mergeCell ref="D50:D54"/>
    <mergeCell ref="E39:E43"/>
    <mergeCell ref="N52:N53"/>
    <mergeCell ref="B45:B49"/>
    <mergeCell ref="A44:P44"/>
    <mergeCell ref="A45:A49"/>
    <mergeCell ref="U18:U22"/>
    <mergeCell ref="U23:U24"/>
    <mergeCell ref="U28:U29"/>
    <mergeCell ref="P28:P29"/>
    <mergeCell ref="O23:O24"/>
    <mergeCell ref="O25:O27"/>
    <mergeCell ref="P45:P49"/>
    <mergeCell ref="R18:R22"/>
    <mergeCell ref="R23:R24"/>
    <mergeCell ref="R28:R29"/>
    <mergeCell ref="R33:R38"/>
    <mergeCell ref="R39:R43"/>
    <mergeCell ref="O45:O49"/>
    <mergeCell ref="U45:U49"/>
    <mergeCell ref="U33:U38"/>
    <mergeCell ref="Q33:Q38"/>
    <mergeCell ref="C50:C54"/>
    <mergeCell ref="O50:O51"/>
    <mergeCell ref="O56:O60"/>
    <mergeCell ref="C45:C49"/>
    <mergeCell ref="A82:A87"/>
    <mergeCell ref="E132:E137"/>
    <mergeCell ref="N122:N126"/>
    <mergeCell ref="P117:P121"/>
    <mergeCell ref="A4:O4"/>
    <mergeCell ref="A5:O5"/>
    <mergeCell ref="O39:O43"/>
    <mergeCell ref="A50:A54"/>
    <mergeCell ref="B50:B54"/>
    <mergeCell ref="F9:F11"/>
    <mergeCell ref="B8:B11"/>
    <mergeCell ref="G9:G11"/>
    <mergeCell ref="D9:D11"/>
    <mergeCell ref="C8:D8"/>
    <mergeCell ref="A12:B12"/>
    <mergeCell ref="N9:N10"/>
    <mergeCell ref="A6:O6"/>
    <mergeCell ref="O9:O10"/>
    <mergeCell ref="N8:U8"/>
    <mergeCell ref="Q23:Q24"/>
    <mergeCell ref="A71:A75"/>
    <mergeCell ref="C173:C177"/>
    <mergeCell ref="C168:C172"/>
    <mergeCell ref="D56:D60"/>
    <mergeCell ref="B56:B60"/>
    <mergeCell ref="E56:E60"/>
    <mergeCell ref="A55:P55"/>
    <mergeCell ref="A61:A65"/>
    <mergeCell ref="B61:B65"/>
    <mergeCell ref="D61:D65"/>
    <mergeCell ref="A56:A60"/>
    <mergeCell ref="C82:C87"/>
    <mergeCell ref="C107:C111"/>
    <mergeCell ref="N117:N121"/>
    <mergeCell ref="A117:A121"/>
    <mergeCell ref="D117:D121"/>
    <mergeCell ref="A100:P100"/>
    <mergeCell ref="E117:E121"/>
    <mergeCell ref="A102:A106"/>
    <mergeCell ref="E82:E87"/>
    <mergeCell ref="F84:F85"/>
    <mergeCell ref="G84:G85"/>
    <mergeCell ref="H84:H85"/>
    <mergeCell ref="I84:I85"/>
    <mergeCell ref="A13:P13"/>
    <mergeCell ref="A23:A27"/>
    <mergeCell ref="B77:B81"/>
    <mergeCell ref="D77:D81"/>
    <mergeCell ref="D71:D75"/>
    <mergeCell ref="E66:E70"/>
    <mergeCell ref="N77:N81"/>
    <mergeCell ref="N69:N70"/>
    <mergeCell ref="N88:N92"/>
    <mergeCell ref="N82:N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N50:N51"/>
    <mergeCell ref="P88:P92"/>
    <mergeCell ref="T33:T38"/>
    <mergeCell ref="T39:T43"/>
    <mergeCell ref="T45:T49"/>
    <mergeCell ref="T50:T51"/>
    <mergeCell ref="T56:T60"/>
    <mergeCell ref="T64:T65"/>
    <mergeCell ref="T88:T92"/>
    <mergeCell ref="T93:T97"/>
    <mergeCell ref="O69:O70"/>
    <mergeCell ref="S50:S51"/>
    <mergeCell ref="Q39:Q43"/>
    <mergeCell ref="O64:O65"/>
    <mergeCell ref="P56:P60"/>
    <mergeCell ref="P50:P51"/>
    <mergeCell ref="P71:P75"/>
    <mergeCell ref="Q77:Q81"/>
    <mergeCell ref="A76:P76"/>
    <mergeCell ref="A77:A81"/>
    <mergeCell ref="O71:O75"/>
    <mergeCell ref="E45:E49"/>
    <mergeCell ref="B39:B43"/>
    <mergeCell ref="N63:N65"/>
    <mergeCell ref="E61:E65"/>
    <mergeCell ref="O77:O81"/>
    <mergeCell ref="A173:A177"/>
    <mergeCell ref="A168:A172"/>
    <mergeCell ref="A163:A167"/>
    <mergeCell ref="P143:P147"/>
    <mergeCell ref="D127:D131"/>
    <mergeCell ref="B122:B126"/>
    <mergeCell ref="N127:N131"/>
    <mergeCell ref="D122:D126"/>
    <mergeCell ref="C117:C121"/>
    <mergeCell ref="D132:D137"/>
    <mergeCell ref="B143:B147"/>
    <mergeCell ref="E127:E131"/>
    <mergeCell ref="C122:C126"/>
    <mergeCell ref="C132:C137"/>
    <mergeCell ref="E168:E172"/>
    <mergeCell ref="D163:D167"/>
    <mergeCell ref="B158:B162"/>
    <mergeCell ref="D158:D162"/>
    <mergeCell ref="E158:E162"/>
    <mergeCell ref="C148:C152"/>
    <mergeCell ref="D148:D152"/>
    <mergeCell ref="N158:N162"/>
    <mergeCell ref="E148:E152"/>
    <mergeCell ref="B168:B172"/>
    <mergeCell ref="R69:R70"/>
    <mergeCell ref="R71:R75"/>
    <mergeCell ref="P69:P70"/>
    <mergeCell ref="A101:P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O82:O83"/>
    <mergeCell ref="A99:P99"/>
    <mergeCell ref="B82:B87"/>
    <mergeCell ref="D82:D87"/>
    <mergeCell ref="A88:A92"/>
    <mergeCell ref="B71:B75"/>
    <mergeCell ref="C71:C75"/>
    <mergeCell ref="N71:N75"/>
    <mergeCell ref="D88:D92"/>
    <mergeCell ref="O93:O97"/>
    <mergeCell ref="A93:E97"/>
    <mergeCell ref="E88:E92"/>
    <mergeCell ref="N143:N147"/>
    <mergeCell ref="O143:O147"/>
    <mergeCell ref="N169:N172"/>
    <mergeCell ref="B163:B167"/>
    <mergeCell ref="B148:B152"/>
    <mergeCell ref="C153:C157"/>
    <mergeCell ref="D153:D157"/>
    <mergeCell ref="B127:B131"/>
    <mergeCell ref="C127:C131"/>
    <mergeCell ref="C163:C167"/>
    <mergeCell ref="N93:N97"/>
    <mergeCell ref="A98:P98"/>
    <mergeCell ref="A158:A162"/>
    <mergeCell ref="B117:B121"/>
    <mergeCell ref="E122:E126"/>
    <mergeCell ref="B107:B111"/>
    <mergeCell ref="P93:P97"/>
    <mergeCell ref="B88:B92"/>
    <mergeCell ref="C88:C92"/>
    <mergeCell ref="P127:P131"/>
    <mergeCell ref="P138:P142"/>
    <mergeCell ref="N132:N137"/>
    <mergeCell ref="A122:A126"/>
    <mergeCell ref="A127:A131"/>
    <mergeCell ref="O282:O286"/>
    <mergeCell ref="R272:R276"/>
    <mergeCell ref="S277:S278"/>
    <mergeCell ref="B277:B278"/>
    <mergeCell ref="P272:P276"/>
    <mergeCell ref="Q272:Q276"/>
    <mergeCell ref="Q277:Q278"/>
    <mergeCell ref="S236:S240"/>
    <mergeCell ref="R193:R194"/>
    <mergeCell ref="Q193:Q194"/>
    <mergeCell ref="N153:N157"/>
    <mergeCell ref="O153:O157"/>
    <mergeCell ref="P198:P202"/>
    <mergeCell ref="N204:N208"/>
    <mergeCell ref="S163:S167"/>
    <mergeCell ref="N173:N177"/>
    <mergeCell ref="R148:R152"/>
    <mergeCell ref="R143:R147"/>
    <mergeCell ref="Q143:Q147"/>
    <mergeCell ref="T316:T318"/>
    <mergeCell ref="T299:T303"/>
    <mergeCell ref="T304:T308"/>
    <mergeCell ref="T314:T315"/>
    <mergeCell ref="Q314:Q315"/>
    <mergeCell ref="P314:P315"/>
    <mergeCell ref="B293:B297"/>
    <mergeCell ref="B309:B313"/>
    <mergeCell ref="C309:C313"/>
    <mergeCell ref="R314:R315"/>
    <mergeCell ref="S314:S315"/>
    <mergeCell ref="R304:R308"/>
    <mergeCell ref="S299:S303"/>
    <mergeCell ref="N293:N297"/>
    <mergeCell ref="O293:O297"/>
    <mergeCell ref="P293:P297"/>
    <mergeCell ref="Q293:Q297"/>
    <mergeCell ref="R293:R297"/>
    <mergeCell ref="S293:S297"/>
    <mergeCell ref="T293:T297"/>
    <mergeCell ref="N316:N318"/>
    <mergeCell ref="S316:S318"/>
    <mergeCell ref="S309:S310"/>
    <mergeCell ref="T309:T310"/>
    <mergeCell ref="T288:T292"/>
    <mergeCell ref="R277:R278"/>
    <mergeCell ref="T282:T286"/>
    <mergeCell ref="T272:T276"/>
    <mergeCell ref="E277:E280"/>
    <mergeCell ref="N277:N278"/>
    <mergeCell ref="O277:O278"/>
    <mergeCell ref="S282:S286"/>
    <mergeCell ref="P282:P286"/>
    <mergeCell ref="Q282:Q286"/>
    <mergeCell ref="R282:R286"/>
    <mergeCell ref="S272:S276"/>
    <mergeCell ref="T277:T278"/>
    <mergeCell ref="P277:P278"/>
    <mergeCell ref="E288:E292"/>
    <mergeCell ref="N288:N292"/>
    <mergeCell ref="E272:E276"/>
    <mergeCell ref="N272:N276"/>
    <mergeCell ref="S288:S292"/>
    <mergeCell ref="O288:O292"/>
    <mergeCell ref="P288:P292"/>
    <mergeCell ref="Q288:Q292"/>
    <mergeCell ref="R288:R292"/>
    <mergeCell ref="E282:E285"/>
    <mergeCell ref="T204:T208"/>
    <mergeCell ref="T219:T223"/>
    <mergeCell ref="S219:S223"/>
    <mergeCell ref="T214:T218"/>
    <mergeCell ref="R224:R229"/>
    <mergeCell ref="S224:S229"/>
    <mergeCell ref="P209:P213"/>
    <mergeCell ref="P214:P218"/>
    <mergeCell ref="Q214:Q218"/>
    <mergeCell ref="S214:S218"/>
    <mergeCell ref="T224:T229"/>
    <mergeCell ref="T209:T213"/>
    <mergeCell ref="T236:T240"/>
    <mergeCell ref="R241:R245"/>
    <mergeCell ref="S241:S245"/>
    <mergeCell ref="T241:T245"/>
    <mergeCell ref="R256:R260"/>
    <mergeCell ref="S256:S260"/>
    <mergeCell ref="T256:T260"/>
    <mergeCell ref="R246:R250"/>
    <mergeCell ref="S246:S250"/>
    <mergeCell ref="T246:T250"/>
    <mergeCell ref="B288:B292"/>
    <mergeCell ref="A272:A276"/>
    <mergeCell ref="B272:B276"/>
    <mergeCell ref="C272:C276"/>
    <mergeCell ref="D272:D276"/>
    <mergeCell ref="A283:A287"/>
    <mergeCell ref="D283:D287"/>
    <mergeCell ref="C284:C287"/>
    <mergeCell ref="P204:P208"/>
    <mergeCell ref="B219:B223"/>
    <mergeCell ref="E219:E223"/>
    <mergeCell ref="N219:N223"/>
    <mergeCell ref="E236:E240"/>
    <mergeCell ref="N236:N240"/>
    <mergeCell ref="B282:B287"/>
    <mergeCell ref="N282:N287"/>
    <mergeCell ref="A241:A245"/>
    <mergeCell ref="B241:B245"/>
    <mergeCell ref="C241:C245"/>
    <mergeCell ref="D241:D245"/>
    <mergeCell ref="E241:E245"/>
    <mergeCell ref="N241:N245"/>
    <mergeCell ref="O241:O245"/>
    <mergeCell ref="P241:P245"/>
    <mergeCell ref="S304:S308"/>
    <mergeCell ref="N314:N315"/>
    <mergeCell ref="O314:O315"/>
    <mergeCell ref="S204:S208"/>
    <mergeCell ref="R204:R208"/>
    <mergeCell ref="O224:O229"/>
    <mergeCell ref="N209:N213"/>
    <mergeCell ref="E214:E218"/>
    <mergeCell ref="O236:O240"/>
    <mergeCell ref="P236:P240"/>
    <mergeCell ref="Q236:Q240"/>
    <mergeCell ref="R236:R240"/>
    <mergeCell ref="Q241:Q245"/>
    <mergeCell ref="R262:R266"/>
    <mergeCell ref="S262:S266"/>
    <mergeCell ref="A324:E328"/>
    <mergeCell ref="A319:E323"/>
    <mergeCell ref="C304:C308"/>
    <mergeCell ref="D304:D308"/>
    <mergeCell ref="N304:N308"/>
    <mergeCell ref="R299:R303"/>
    <mergeCell ref="O304:O308"/>
    <mergeCell ref="E304:E308"/>
    <mergeCell ref="A314:A318"/>
    <mergeCell ref="B314:B318"/>
    <mergeCell ref="A304:A308"/>
    <mergeCell ref="B304:B308"/>
    <mergeCell ref="C314:C318"/>
    <mergeCell ref="D314:D318"/>
    <mergeCell ref="E314:E318"/>
    <mergeCell ref="R309:R310"/>
    <mergeCell ref="A299:A303"/>
    <mergeCell ref="Q299:Q303"/>
    <mergeCell ref="Q304:Q308"/>
    <mergeCell ref="R163:R167"/>
    <mergeCell ref="R178:R182"/>
    <mergeCell ref="R183:R187"/>
    <mergeCell ref="R188:R192"/>
    <mergeCell ref="O158:O162"/>
    <mergeCell ref="P188:P192"/>
    <mergeCell ref="I1:P1"/>
    <mergeCell ref="I2:P2"/>
    <mergeCell ref="P316:P318"/>
    <mergeCell ref="Q316:Q318"/>
    <mergeCell ref="R316:R318"/>
    <mergeCell ref="P163:P167"/>
    <mergeCell ref="O114:O116"/>
    <mergeCell ref="N114:N116"/>
    <mergeCell ref="Q153:Q157"/>
    <mergeCell ref="R153:R157"/>
    <mergeCell ref="O127:O131"/>
    <mergeCell ref="P224:P229"/>
    <mergeCell ref="P219:P223"/>
    <mergeCell ref="N163:N167"/>
    <mergeCell ref="O188:O192"/>
    <mergeCell ref="Q178:Q182"/>
    <mergeCell ref="P178:P182"/>
    <mergeCell ref="P183:P187"/>
    <mergeCell ref="Q163:Q167"/>
    <mergeCell ref="P193:P194"/>
    <mergeCell ref="Q183:Q187"/>
    <mergeCell ref="Q224:Q229"/>
    <mergeCell ref="Q204:Q208"/>
    <mergeCell ref="Q209:Q213"/>
    <mergeCell ref="D309:D313"/>
    <mergeCell ref="E309:E313"/>
    <mergeCell ref="N309:N310"/>
    <mergeCell ref="O309:O310"/>
    <mergeCell ref="P309:P310"/>
    <mergeCell ref="Q309:Q310"/>
    <mergeCell ref="N311:N313"/>
    <mergeCell ref="U293:U297"/>
    <mergeCell ref="O316:O318"/>
    <mergeCell ref="P304:P308"/>
    <mergeCell ref="U299:U303"/>
    <mergeCell ref="U304:U308"/>
    <mergeCell ref="U314:U315"/>
    <mergeCell ref="U309:U310"/>
    <mergeCell ref="S178:S182"/>
    <mergeCell ref="S198:S202"/>
    <mergeCell ref="Q219:Q223"/>
    <mergeCell ref="R219:R223"/>
    <mergeCell ref="S209:S213"/>
    <mergeCell ref="S183:S187"/>
    <mergeCell ref="U316:U318"/>
    <mergeCell ref="Q188:Q192"/>
    <mergeCell ref="Q198:Q202"/>
    <mergeCell ref="S188:S192"/>
    <mergeCell ref="S193:S194"/>
    <mergeCell ref="A298:P298"/>
    <mergeCell ref="P299:P303"/>
    <mergeCell ref="A309:A313"/>
    <mergeCell ref="R198:R202"/>
    <mergeCell ref="R214:R218"/>
    <mergeCell ref="R209:R213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3" manualBreakCount="3">
    <brk id="80" max="20" man="1"/>
    <brk id="105" max="20" man="1"/>
    <brk id="318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2023-03-10T02:59:32Z</cp:lastPrinted>
  <dcterms:created xsi:type="dcterms:W3CDTF">2013-07-18T08:34:46Z</dcterms:created>
  <dcterms:modified xsi:type="dcterms:W3CDTF">2023-03-10T02:59:43Z</dcterms:modified>
</cp:coreProperties>
</file>