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4\Постановления\268\"/>
    </mc:Choice>
  </mc:AlternateContent>
  <bookViews>
    <workbookView xWindow="90" yWindow="1305" windowWidth="15480" windowHeight="8100" activeTab="1"/>
  </bookViews>
  <sheets>
    <sheet name="Отчет о достижении" sheetId="2" r:id="rId1"/>
    <sheet name="Расчеты" sheetId="5" r:id="rId2"/>
  </sheets>
  <definedNames>
    <definedName name="_xlnm._FilterDatabase" localSheetId="0" hidden="1">'Отчет о достижении'!$A$15:$T$191</definedName>
    <definedName name="_xlnm.Print_Area" localSheetId="0">'Отчет о достижении'!$A$1:$N$189</definedName>
    <definedName name="_xlnm.Print_Area" localSheetId="1">Расчеты!$A$1:$O$313</definedName>
  </definedNames>
  <calcPr calcId="162913" iterate="1"/>
</workbook>
</file>

<file path=xl/calcChain.xml><?xml version="1.0" encoding="utf-8"?>
<calcChain xmlns="http://schemas.openxmlformats.org/spreadsheetml/2006/main">
  <c r="N62" i="5" l="1"/>
  <c r="N54" i="5"/>
  <c r="N36" i="5"/>
  <c r="N117" i="5" l="1"/>
  <c r="N115" i="5"/>
  <c r="N116" i="5"/>
  <c r="G60" i="5"/>
  <c r="N63" i="5" l="1"/>
  <c r="K119" i="5" l="1"/>
  <c r="G32" i="5" l="1"/>
  <c r="G103" i="5" l="1"/>
  <c r="G101" i="5"/>
  <c r="G108" i="5"/>
  <c r="M37" i="2" l="1"/>
  <c r="M27" i="2"/>
  <c r="F142" i="5" l="1"/>
  <c r="J57" i="5"/>
  <c r="L57" i="5" s="1"/>
  <c r="J49" i="5"/>
  <c r="J45" i="5"/>
  <c r="K82" i="5"/>
  <c r="I82" i="5"/>
  <c r="H82" i="5"/>
  <c r="K114" i="5"/>
  <c r="I114" i="5"/>
  <c r="H114" i="5"/>
  <c r="G114" i="5"/>
  <c r="G102" i="5"/>
  <c r="K104" i="5"/>
  <c r="I104" i="5"/>
  <c r="N109" i="5"/>
  <c r="H104" i="5"/>
  <c r="K95" i="5"/>
  <c r="I95" i="5"/>
  <c r="H95" i="5"/>
  <c r="J94" i="5"/>
  <c r="G94" i="5"/>
  <c r="J93" i="5"/>
  <c r="L93" i="5" s="1"/>
  <c r="G93" i="5"/>
  <c r="K87" i="5"/>
  <c r="J87" i="5"/>
  <c r="I87" i="5"/>
  <c r="H87" i="5"/>
  <c r="J101" i="5"/>
  <c r="L101" i="5" s="1"/>
  <c r="G104" i="5" l="1"/>
  <c r="J95" i="5"/>
  <c r="L95" i="5" s="1"/>
  <c r="J104" i="5"/>
  <c r="M93" i="5"/>
  <c r="L87" i="5"/>
  <c r="G95" i="5"/>
  <c r="L94" i="5"/>
  <c r="M94" i="5" s="1"/>
  <c r="M101" i="5"/>
  <c r="N105" i="5" s="1"/>
  <c r="M95" i="5" l="1"/>
  <c r="N96" i="5" s="1"/>
  <c r="J76" i="5"/>
  <c r="L76" i="5" s="1"/>
  <c r="M76" i="5" s="1"/>
  <c r="K34" i="5" l="1"/>
  <c r="I34" i="5"/>
  <c r="H34" i="5"/>
  <c r="G33" i="5"/>
  <c r="G34" i="5" s="1"/>
  <c r="J32" i="5"/>
  <c r="J29" i="5"/>
  <c r="L29" i="5" s="1"/>
  <c r="J34" i="5" l="1"/>
  <c r="L32" i="5"/>
  <c r="F191" i="5"/>
  <c r="L34" i="5" l="1"/>
  <c r="M32" i="5"/>
  <c r="F201" i="5"/>
  <c r="L45" i="5"/>
  <c r="D181" i="2" l="1"/>
  <c r="C181" i="2"/>
  <c r="B181" i="2"/>
  <c r="J111" i="5" l="1"/>
  <c r="N42" i="5"/>
  <c r="J114" i="5" l="1"/>
  <c r="D158" i="2" l="1"/>
  <c r="C158" i="2"/>
  <c r="B158" i="2"/>
  <c r="M142" i="2"/>
  <c r="M81" i="2"/>
  <c r="M82" i="2"/>
  <c r="B78" i="2"/>
  <c r="C78" i="2"/>
  <c r="D78" i="2"/>
  <c r="M78" i="2"/>
  <c r="F309" i="5"/>
  <c r="F293" i="5"/>
  <c r="J75" i="5"/>
  <c r="L75" i="5" s="1"/>
  <c r="M75" i="5" s="1"/>
  <c r="J78" i="5"/>
  <c r="L78" i="5" s="1"/>
  <c r="M78" i="5" s="1"/>
  <c r="G79" i="5"/>
  <c r="J79" i="5"/>
  <c r="G80" i="5"/>
  <c r="J80" i="5"/>
  <c r="L80" i="5" s="1"/>
  <c r="G81" i="5"/>
  <c r="J81" i="5"/>
  <c r="J108" i="5"/>
  <c r="G82" i="5" l="1"/>
  <c r="F312" i="5"/>
  <c r="L79" i="5"/>
  <c r="M79" i="5" s="1"/>
  <c r="J82" i="5"/>
  <c r="L82" i="5" s="1"/>
  <c r="L81" i="5"/>
  <c r="M81" i="5" s="1"/>
  <c r="M80" i="5"/>
  <c r="M82" i="5" l="1"/>
  <c r="L114" i="5"/>
  <c r="G58" i="5" l="1"/>
  <c r="F136" i="5" l="1"/>
  <c r="F207" i="5" s="1"/>
  <c r="F313" i="5" l="1"/>
  <c r="L35" i="5"/>
  <c r="M35" i="5" s="1"/>
  <c r="G39" i="5"/>
  <c r="I60" i="5"/>
  <c r="J60" i="5"/>
  <c r="H60" i="5"/>
  <c r="I52" i="5"/>
  <c r="J52" i="5"/>
  <c r="H52" i="5"/>
  <c r="I48" i="5"/>
  <c r="J48" i="5"/>
  <c r="H48" i="5"/>
  <c r="I41" i="5"/>
  <c r="J41" i="5"/>
  <c r="H41" i="5"/>
  <c r="I31" i="5"/>
  <c r="J31" i="5"/>
  <c r="H31" i="5"/>
  <c r="G48" i="5" l="1"/>
  <c r="G129" i="5"/>
  <c r="G128" i="5"/>
  <c r="L108" i="5"/>
  <c r="L86" i="5"/>
  <c r="L61" i="5"/>
  <c r="G61" i="5"/>
  <c r="M61" i="5" s="1"/>
  <c r="G59" i="5"/>
  <c r="G57" i="5"/>
  <c r="M57" i="5" s="1"/>
  <c r="G50" i="5"/>
  <c r="G49" i="5"/>
  <c r="M114" i="5" l="1"/>
  <c r="M87" i="5"/>
  <c r="K60" i="5"/>
  <c r="L60" i="5" s="1"/>
  <c r="M60" i="5" s="1"/>
  <c r="K31" i="5"/>
  <c r="L49" i="5"/>
  <c r="M49" i="5" s="1"/>
  <c r="K52" i="5"/>
  <c r="L52" i="5" s="1"/>
  <c r="M52" i="5" s="1"/>
  <c r="K41" i="5"/>
  <c r="L39" i="5"/>
  <c r="K48" i="5"/>
  <c r="L48" i="5" s="1"/>
  <c r="M48" i="5" s="1"/>
  <c r="M108" i="5"/>
  <c r="M86" i="5"/>
  <c r="N88" i="5" s="1"/>
  <c r="G40" i="5"/>
  <c r="G41" i="5" s="1"/>
  <c r="L31" i="5" l="1"/>
  <c r="M39" i="5"/>
  <c r="M41" i="5"/>
  <c r="G30" i="5"/>
  <c r="G29" i="5"/>
  <c r="G31" i="5" l="1"/>
  <c r="M31" i="5" s="1"/>
  <c r="M29" i="5"/>
  <c r="M175" i="2"/>
  <c r="M136" i="2"/>
  <c r="M130" i="2"/>
  <c r="M83" i="2"/>
  <c r="M80" i="2"/>
  <c r="M70" i="2"/>
  <c r="M67" i="2"/>
  <c r="M66" i="2"/>
  <c r="M64" i="2"/>
  <c r="M63" i="2"/>
  <c r="M62" i="2"/>
  <c r="M48" i="2"/>
  <c r="M46" i="2"/>
  <c r="M38" i="2"/>
  <c r="M33" i="2"/>
  <c r="M31" i="2"/>
  <c r="M25" i="2"/>
  <c r="D175" i="2" l="1"/>
  <c r="D164" i="2"/>
  <c r="D142" i="2"/>
  <c r="D136" i="2"/>
  <c r="D130" i="2"/>
  <c r="D115" i="2"/>
  <c r="D109" i="2"/>
  <c r="D107" i="2"/>
  <c r="D99" i="2"/>
  <c r="D83" i="2"/>
  <c r="D66" i="2"/>
  <c r="D62" i="2"/>
  <c r="D52" i="2"/>
  <c r="D46" i="2"/>
  <c r="D38" i="2"/>
  <c r="D31" i="2"/>
  <c r="D25" i="2"/>
  <c r="D190" i="2" l="1"/>
  <c r="C115" i="2" l="1"/>
  <c r="B115" i="2"/>
  <c r="C31" i="2"/>
  <c r="B31" i="2"/>
  <c r="B142" i="2" l="1"/>
  <c r="C142" i="2"/>
  <c r="B83" i="2"/>
  <c r="C83" i="2"/>
  <c r="B52" i="2"/>
  <c r="C52" i="2"/>
  <c r="B25" i="2"/>
  <c r="B38" i="2"/>
  <c r="B46" i="2"/>
  <c r="B62" i="2"/>
  <c r="B66" i="2"/>
  <c r="B99" i="2"/>
  <c r="B107" i="2"/>
  <c r="B109" i="2"/>
  <c r="B136" i="2"/>
  <c r="B164" i="2"/>
  <c r="B175" i="2"/>
  <c r="B130" i="2"/>
  <c r="C99" i="2"/>
  <c r="C107" i="2"/>
  <c r="C109" i="2"/>
  <c r="C130" i="2"/>
  <c r="C136" i="2"/>
  <c r="C164" i="2"/>
  <c r="C62" i="2"/>
  <c r="C66" i="2"/>
  <c r="C25" i="2"/>
  <c r="C38" i="2"/>
  <c r="C46" i="2"/>
  <c r="C175" i="2"/>
  <c r="B190" i="2" l="1"/>
  <c r="C190" i="2"/>
</calcChain>
</file>

<file path=xl/comments1.xml><?xml version="1.0" encoding="utf-8"?>
<comments xmlns="http://schemas.openxmlformats.org/spreadsheetml/2006/main">
  <authors>
    <author>Sevaldt</author>
  </authors>
  <commentList>
    <comment ref="M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разница между графой 4 и 5</t>
        </r>
      </text>
    </comment>
    <comment ref="L2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210 590/числен района 37 621*1000</t>
        </r>
      </text>
    </comment>
    <comment ref="L3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новых поступлений 8809/ численность населения муниц района 37 621</t>
        </r>
      </text>
    </comment>
    <comment ref="L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30329/числен района 37 621*1000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кс+Дк 459 514/числен района 37 621*1000</t>
        </r>
      </text>
    </comment>
    <comment ref="L6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=количество участников клуб формир 8929/числен района 37 621*100</t>
        </r>
      </text>
    </comment>
    <comment ref="L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67 744/числен района 37621*1000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130/числен района 37 621*100</t>
        </r>
      </text>
    </comment>
    <comment ref="L7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детей обучающ в дши 525 / общее кол-во обучающихся детей от 5 до 18 = 8056*100</t>
        </r>
      </text>
    </comment>
  </commentList>
</comments>
</file>

<file path=xl/comments2.xml><?xml version="1.0" encoding="utf-8"?>
<comments xmlns="http://schemas.openxmlformats.org/spreadsheetml/2006/main">
  <authors>
    <author>Sevaldt</author>
  </authors>
  <commentLis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7 = графа 6 / графа 5. </t>
        </r>
      </text>
    </comment>
    <comment ref="L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12 = (графа 10 - графа 9 + графа 11)/ (графа 8 - графа 9). 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13 = графа 7 / графа 12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суммарное знач эффективности, вход в состав подрограммы к их количеству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если только кредиторская задолженность</t>
        </r>
      </text>
    </comment>
    <comment ref="N1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эфф реал подпрограмм к их количеству</t>
        </r>
      </text>
    </comment>
    <comment ref="F12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6= гр5/гр4</t>
        </r>
      </text>
    </comment>
    <comment ref="E267" authorId="0" shapeId="0">
      <text>
        <r>
          <rPr>
            <b/>
            <sz val="9"/>
            <color indexed="81"/>
            <rFont val="Tahoma"/>
            <family val="2"/>
            <charset val="204"/>
          </rPr>
          <t>факт обученных специалистов 10 чел/ на общее кол-во руков и спец 213 = 0,0467=5%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 процентов выполнения муниципального задания подведомственными учреждениями культуры (%); дел на 
количество учреждений с доведенным муниципальным заданием, ед.;
747,21/7 ед= 106,74=107</t>
        </r>
      </text>
    </comment>
  </commentList>
</comments>
</file>

<file path=xl/sharedStrings.xml><?xml version="1.0" encoding="utf-8"?>
<sst xmlns="http://schemas.openxmlformats.org/spreadsheetml/2006/main" count="686" uniqueCount="212">
  <si>
    <t>№ п/п</t>
  </si>
  <si>
    <t>Единица измере-ния</t>
  </si>
  <si>
    <t>1.1.</t>
  </si>
  <si>
    <t>2.1.</t>
  </si>
  <si>
    <t>X</t>
  </si>
  <si>
    <t>1.2.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</si>
  <si>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</si>
  <si>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</si>
  <si>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</si>
  <si>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>Развитие библиотечного дела</t>
  </si>
  <si>
    <t>Комплектование книжных фондов муниципальных библиотек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</si>
  <si>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</si>
  <si>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</si>
  <si>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4.2.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</si>
  <si>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</si>
  <si>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Развитие и модернизация учреждений культуры Исилькульского муниципального района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</si>
  <si>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</si>
  <si>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</si>
  <si>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</si>
  <si>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1.1.2.</t>
  </si>
  <si>
    <t>1.1.3.</t>
  </si>
  <si>
    <t xml:space="preserve">Развитие кадрового потенциала </t>
  </si>
  <si>
    <t>1.2.1.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</si>
  <si>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</si>
  <si>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</si>
  <si>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</si>
  <si>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 xml:space="preserve">Количество посещений библиотек на 1 000 человек населения </t>
  </si>
  <si>
    <t>промилле</t>
  </si>
  <si>
    <t>Количество посещений музеев на 1 000 человек населения</t>
  </si>
  <si>
    <t>%</t>
  </si>
  <si>
    <t xml:space="preserve">Доля объектов культурного наследия, находящихся в удовлетворительном состоянии, в общем количестве объектов культурного наследия, находящихся на территории Исилькульского муниципального района </t>
  </si>
  <si>
    <t xml:space="preserve">не менее 90% </t>
  </si>
  <si>
    <t xml:space="preserve">Оценка выполнение плана мероприятий по оснащению материально –технической базы учреждений культуры </t>
  </si>
  <si>
    <t>Выполнение плановых показателей по  количеству библиографических записей в сводном электронном каталоге библиотек</t>
  </si>
  <si>
    <t>неменее 100%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</si>
  <si>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</si>
  <si>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</si>
  <si>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</si>
  <si>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>1.1.4.</t>
  </si>
  <si>
    <t>оценка выполнения плана по оборудованию дополнительных рабочих мест для трудоустройству незанятых инвалидов</t>
  </si>
  <si>
    <t xml:space="preserve">Доля учащихся получающих  именные  стипендии от общего числа учащихся школ дополнительного образования детей. 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</si>
  <si>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</si>
  <si>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</si>
  <si>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</si>
  <si>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>Задача 1 подпрограммы 2 «Обеспечение устойчивого  развития и модернизации учреждений культуры»</t>
  </si>
  <si>
    <t>Единиц</t>
  </si>
  <si>
    <t xml:space="preserve">количество экскурсионных маршрутов
</t>
  </si>
  <si>
    <t>1.1.5.</t>
  </si>
  <si>
    <t>Количество учреждений получивших государственную поддержку</t>
  </si>
  <si>
    <t>ед.</t>
  </si>
  <si>
    <t xml:space="preserve"> </t>
  </si>
  <si>
    <t>3.6.</t>
  </si>
  <si>
    <t>1.1.6.</t>
  </si>
  <si>
    <t>Капитальный  ремонт учреждений культуры</t>
  </si>
  <si>
    <t>1.2.3.</t>
  </si>
  <si>
    <t>Количество работников получивших государственную поддержку</t>
  </si>
  <si>
    <t>чел</t>
  </si>
  <si>
    <t xml:space="preserve">Оценка выполнение плана мероприятий по капитальному ремонту учреждений культуры </t>
  </si>
  <si>
    <t>1.3.</t>
  </si>
  <si>
    <t>Поддержка современного литературного творчества</t>
  </si>
  <si>
    <t>единиц</t>
  </si>
  <si>
    <t>Поддержка и развитие социально-значимых проектов в сфере культуры</t>
  </si>
  <si>
    <t>Количество авторов, получивших  поддержку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</si>
  <si>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</si>
  <si>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</si>
  <si>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План</t>
  </si>
  <si>
    <t>Факт</t>
  </si>
  <si>
    <t>Количество посещений общедоступных (публичных) библиотек (на 1 жителя в год)</t>
  </si>
  <si>
    <t>-</t>
  </si>
  <si>
    <t>1.1.8.</t>
  </si>
  <si>
    <t>Количество молодых специалистов, получивших социальную поддержку</t>
  </si>
  <si>
    <t>чел.</t>
  </si>
  <si>
    <t>1.2.4.</t>
  </si>
  <si>
    <t>Количество работников получивших премию Главы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</si>
  <si>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</si>
  <si>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</si>
  <si>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</si>
  <si>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Организация летней занятости для несовершеннолетних в Исилькульском муниципальном районе</t>
  </si>
  <si>
    <t>Наименование ожидаемого результата реализации муниципальной программы (подпрограммы)</t>
  </si>
  <si>
    <t>Единица измерения</t>
  </si>
  <si>
    <t>Причины недостижения ожидаемого результата реализации муниципальной программы (подпрограммы)</t>
  </si>
  <si>
    <t>Отклонение</t>
  </si>
  <si>
    <t>Количество участников культурно-досуговых формирований МБУ КДЦ "Победа"</t>
  </si>
  <si>
    <t>Развитие музейного дела</t>
  </si>
  <si>
    <t>Сохранение и развитие традиционной народной культуры, поддержка творческой инициативы населения.</t>
  </si>
  <si>
    <t>Реализация мероприятий, направленных на достижение целей федерального проекта "Культурная среда"</t>
  </si>
  <si>
    <t>ОТЧЕТ</t>
  </si>
  <si>
    <t>Муниципальная программа  «Культура Исилькульского муниципального района  Омской области»</t>
  </si>
  <si>
    <t>РАСЧЕТ</t>
  </si>
  <si>
    <t>оценки эффективности реализации муниципальной программы Исилькульского муниципального района Омской области</t>
  </si>
  <si>
    <t>(наименование муниципальной программы Исилькульского муниципального района Омской области)</t>
  </si>
  <si>
    <t>Значение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</si>
  <si>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</si>
  <si>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Объем финансирования мероприятия, рублей</t>
  </si>
  <si>
    <t>Эффективность реализации ВЦП /</t>
  </si>
  <si>
    <t>Неисполненные обязательства отчетного года</t>
  </si>
  <si>
    <t>Подпрограмма № 1</t>
  </si>
  <si>
    <t>Мероприятие 1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</si>
  <si>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</si>
  <si>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Целевой индикатор</t>
  </si>
  <si>
    <t>Значение ожидаемого результата реализации муниципальной программы (подпрограммы)</t>
  </si>
  <si>
    <t>Ожидаемый результат 1</t>
  </si>
  <si>
    <t>Ожидаемый результат s</t>
  </si>
  <si>
    <t>Ожидаемые результаты реализации муниципальной программы</t>
  </si>
  <si>
    <t>Наименование ведомственной целевой программы (далее - ВЦП) / основного мероприятия (далее-ОМ)</t>
  </si>
  <si>
    <t>В том числе неисполненные обязательства года, предшествующего отчетному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</si>
  <si>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</si>
  <si>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"Наследие и Искусство Исилькульского муниципального района Омской области"</t>
  </si>
  <si>
    <t>Итого</t>
  </si>
  <si>
    <t>1.Развитие библиотечного дела</t>
  </si>
  <si>
    <t>2.Развитие музейного дела</t>
  </si>
  <si>
    <t>3. Сохранение и развитие традиционной народной культуры, поддержка творческой инициативы населения.</t>
  </si>
  <si>
    <t xml:space="preserve">Создание условий для развития туризма на территории Исилькульского муниципального района </t>
  </si>
  <si>
    <t xml:space="preserve">4. Сохранение и развитие исполнительских искусств, поддержка современного изобразительного искусства </t>
  </si>
  <si>
    <t>Организация выплат именных стипендий главы Администрации Исилькульского муниципального района одаренным детям учащимся школ дополнительного образования детей</t>
  </si>
  <si>
    <t>Эффективность реализации ОМ</t>
  </si>
  <si>
    <t>Эффективность реализации подпрограммы № 1</t>
  </si>
  <si>
    <t>Подпрограмма № 2</t>
  </si>
  <si>
    <t>"Обеспечение условий реализации Программы "Культура Исилькульского муниципального района Омской области"</t>
  </si>
  <si>
    <t>1.1.Развитие и модернизация учреждений культуры Исилькульского муниципального района</t>
  </si>
  <si>
    <t>не менее 90%</t>
  </si>
  <si>
    <t xml:space="preserve">1.2.Развитие кадрового потенциала </t>
  </si>
  <si>
    <t xml:space="preserve">Предоставление дополнительного образования работникам муниципальных учреждений
</t>
  </si>
  <si>
    <t>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</si>
  <si>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Государственная поддержка отрасли культуры</t>
  </si>
  <si>
    <t>1.3.1.</t>
  </si>
  <si>
    <t>2. Достижение показателей  эффективного управления в сфере культуры Исилькульского муниципального района</t>
  </si>
  <si>
    <t>Оценка выполнения муниципального задания подведомственных структурных учреждений</t>
  </si>
  <si>
    <t>2.3.</t>
  </si>
  <si>
    <t>Обеспечение финансово-экономической, бухгалтерской, хозяйственной деятельности  учреждений культуры</t>
  </si>
  <si>
    <t>Эффективность реализации подпрограммы № 2</t>
  </si>
  <si>
    <t>Эффективность реализации муниципальной программы по целевым индикаторам</t>
  </si>
  <si>
    <t>Подпрограмма № 1 "Наследие и Искусство Исилькульского муниципального района Омской области"</t>
  </si>
  <si>
    <t>Подпрограмма № 2 "Обеспечение условий реализации Программы "Культура Исилькульского муниципального района Омской области"</t>
  </si>
  <si>
    <t>Ожидаемые результаты реализации входящих в муниципальную программу подпрограммы № 1</t>
  </si>
  <si>
    <t>Ожидаемые результаты реализации входящих в муниципальную программу подпрограммы № 2</t>
  </si>
  <si>
    <t>Итоговая степень достижения плановых значений ожидаемых результатов реализации муниципальной программы</t>
  </si>
  <si>
    <t>Расходы на модернизацию путем капитального ремонта муниципальных детских школ искусств по видам искусств</t>
  </si>
  <si>
    <t>Количество муниципальных детских
школ искусств по видам искусств, в которых был проведен капитальный
ремонт за счет субсидии</t>
  </si>
  <si>
    <t>1.3.2.</t>
  </si>
  <si>
    <t>Построены (реконструированы) и (или) капитально отремонтированы культурно-досуговые учреждения в сельской местности</t>
  </si>
  <si>
    <t>Государственная поддержка отрасли культуры (модернизация учреждений культурно-досугового типа в сельской местности)</t>
  </si>
  <si>
    <t>Наименование</t>
  </si>
  <si>
    <t>за 2021 год</t>
  </si>
  <si>
    <t>Обновляемость книжных фондов библиотек</t>
  </si>
  <si>
    <t>Количество авторов, получивших  поддержку на развитие современного литературного творчества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</si>
  <si>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</si>
  <si>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</si>
  <si>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</si>
  <si>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Сохранение и развитие традиционной народной культуры, поддержка творческой инициативы населения</t>
  </si>
  <si>
    <t>3.1.</t>
  </si>
  <si>
    <t>Количество посещений культурно-досуговых  мероприятий  МБУ КДЦ "Победа" на 1000 жителей</t>
  </si>
  <si>
    <t>Увеличение доли детей, обучающихся в детских школах искусств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</si>
  <si>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</si>
  <si>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</si>
  <si>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4.1.</t>
  </si>
  <si>
    <t>Доля учащихся получающих  именные  стипендии от общего числа учащихся школ дополнительного образования детей</t>
  </si>
  <si>
    <t>1.1.1.</t>
  </si>
  <si>
    <t>Развитие и модернизация учреждений культуры Ис-илькульского муниципального района</t>
  </si>
  <si>
    <t>Численность участников клубных форрмирований</t>
  </si>
  <si>
    <t xml:space="preserve">Оценка выполнения плана мероприятий по оснащению материально –технической базы учреждений культуры 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</si>
  <si>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</si>
  <si>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Количество учреждений, получивших поддержку в реализации социально-значимых проектов</t>
  </si>
  <si>
    <t xml:space="preserve">Реконструированы и (или) капитально
отремонтированы муниципальные
детские школы искусств по видам
искусств
</t>
  </si>
  <si>
    <t>1.4.1.</t>
  </si>
  <si>
    <t>Библиотечное, библиографическое  и информационное обслуживание пользователей библиотеки</t>
  </si>
  <si>
    <t>Обновление фондов библиотек Исилькульского муниципального района на 1000 человек населения</t>
  </si>
  <si>
    <t>Публичный показ музейных предметов,  музейных коллекций</t>
  </si>
  <si>
    <t>Организация деятельности клубных формирований и формирований самодеятельного народного творчества</t>
  </si>
  <si>
    <t>Количество посещений культурно-досуговых  мероприятий МБУ КДЦ "Победа" на 1000 человек населения</t>
  </si>
  <si>
    <t>Показ кинофильмов</t>
  </si>
  <si>
    <t xml:space="preserve">Реализация дополнительных общеобразовательных предпрофессиональных  программ в области искусств </t>
  </si>
  <si>
    <t xml:space="preserve">Доля учащихся, получающих  именные  стипендии от общего числа учащихся школ дополнительного образования детей. 
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</si>
  <si>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
</t>
  </si>
  <si>
    <t>Численность
участников клубных
формирований</t>
  </si>
  <si>
    <t>Государственная поддержка отрасли культуры (расходы муниципальных библиотек на обеспечение широкополосным доступом к сети "Интернет")</t>
  </si>
  <si>
    <t>Количество учреждений, получивших  поддержку в реализации социально-значимых проектов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</si>
  <si>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</si>
  <si>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 (или) капитально
отремонтированы муниципальные
детские школы искусств по видам искусств
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</si>
  <si>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</si>
  <si>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 xml:space="preserve">Руководство и управление в сфере установленных функций органов местного самоуправления </t>
  </si>
  <si>
    <t>Численность участников клубных
формирований</t>
  </si>
  <si>
    <t>9642</t>
  </si>
  <si>
    <t>Количество муниципальных детских школ искусств по видам искусств, в которых был
проведен капитальный ремонт за счет субсидии</t>
  </si>
  <si>
    <t xml:space="preserve">Реконструированы и (или) капитально отремонтированы муниципальные детские школы искусств по видам искусств
</t>
  </si>
  <si>
    <t>1.3. Реализация мероприятий, направленных на достижение целей федерального проекта "Культурная среда"</t>
  </si>
  <si>
    <t>1.4. Реализация мероприятия, направленного на достижение целей федерального проекта "Творческие люди"</t>
  </si>
  <si>
    <t>Реализация мероприятия, направленного на достижение целей федерального проекта "Творческие люди"</t>
  </si>
  <si>
    <t>100,00</t>
  </si>
  <si>
    <t>общая эффективность реализации программы</t>
  </si>
  <si>
    <t>В связи с ростом стоимости одной книги, сократилось количество новых поступлений в совокупный фонд муниципальных библиотек муниципального района Омской области в год</t>
  </si>
  <si>
    <t>Уменьшение фактического показателя 2021г связано с ростом общего количество детей в возрасте от 5 до 18 лет в районе по сравнению с планом 2021г (план 2021г -  525 чел/7796чел, факт 525 чел/8056 чел)</t>
  </si>
  <si>
    <t>зад 1 подпрогр</t>
  </si>
  <si>
    <t xml:space="preserve">улучш усл библ </t>
  </si>
  <si>
    <t xml:space="preserve"> "Создание условий для улучшения библиотечного обслуживания населения "</t>
  </si>
  <si>
    <t>"Совершенствование музейного дела и обеспечение доступности музейных фондов"</t>
  </si>
  <si>
    <t xml:space="preserve">"Удовлетворение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отдыха"
</t>
  </si>
  <si>
    <t>"Обеспечение доступности по программе дополнительного образования детей сферы культуры"</t>
  </si>
  <si>
    <t>"Обеспечение устойчивого  развития и модернизации учреждений культуры"</t>
  </si>
  <si>
    <t>"Обеспечение эффективного управления в сфере культуры, искусства  и охраны культурного наследия "</t>
  </si>
  <si>
    <t xml:space="preserve">o достижении плановых значений ожидаемых результатов реализации муниципальной программы </t>
  </si>
  <si>
    <t xml:space="preserve">  «Культура Исилькульского муниципального района  Омской области» за 2021 год</t>
  </si>
  <si>
    <t xml:space="preserve"> «Культура Исилькульского муниципального района  Омской области»</t>
  </si>
  <si>
    <t>1. Расчет эффективности реализации муниципальной программы по целевым индикаторам реализации мероприятий государственной программы</t>
  </si>
  <si>
    <t>Степень достижения значения целевого индикатора (единиц)2</t>
  </si>
  <si>
    <t>Уровень финансового обеспечения мероприятия (единиц)3</t>
  </si>
  <si>
    <t>Эффективность реализации мероприятия (единиц)4</t>
  </si>
  <si>
    <t>ОМ / подпрограммы муниципальной программы (далее - подпрограмма) / муниципальной программы5 (процентов)</t>
  </si>
  <si>
    <r>
      <t>Эффективность реализации ВЦП</t>
    </r>
    <r>
      <rPr>
        <vertAlign val="superscript"/>
        <sz val="12"/>
        <color theme="1"/>
        <rFont val="Times New Roman"/>
        <family val="1"/>
        <charset val="204"/>
      </rPr>
      <t>5</t>
    </r>
  </si>
  <si>
    <t>2.  Расчет степени достижения плановых значений ожидаемых результатов реализации муниципальной программы (подпрограмм):</t>
  </si>
  <si>
    <t>Степень достижения планового значения ожидаемого результата реализации муниципальной программы (подпрограммы)7</t>
  </si>
  <si>
    <t xml:space="preserve">Приложение № 1
к постановлению Администрации
Исилькульского муниципального района 
от 28.04.2022 г.  № 268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</si>
</sst>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#,##0.00_ ;\-#,##0.00\ "/>
    <numFmt numFmtId="165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8">
    <xf numFmtId="0" fontId="0" fillId="0" borderId="0" xfId="0"/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43" fontId="3" fillId="0" borderId="5" xfId="0" applyNumberFormat="1" applyFont="1" applyFill="1" applyBorder="1" applyAlignment="1"/>
    <xf numFmtId="43" fontId="3" fillId="0" borderId="3" xfId="0" applyNumberFormat="1" applyFont="1" applyFill="1" applyBorder="1" applyAlignment="1"/>
    <xf numFmtId="4" fontId="7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/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vertical="center"/>
    </xf>
    <xf numFmtId="43" fontId="3" fillId="0" borderId="3" xfId="0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vertical="center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vertical="top" wrapText="1"/>
    </xf>
    <xf numFmtId="43" fontId="3" fillId="0" borderId="2" xfId="0" applyNumberFormat="1" applyFont="1" applyFill="1" applyBorder="1" applyAlignment="1">
      <alignment vertical="top" wrapText="1"/>
    </xf>
    <xf numFmtId="43" fontId="3" fillId="0" borderId="5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6" xfId="0" applyFont="1" applyFill="1" applyBorder="1"/>
    <xf numFmtId="0" fontId="9" fillId="0" borderId="4" xfId="0" applyFont="1" applyFill="1" applyBorder="1"/>
    <xf numFmtId="0" fontId="9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/>
    <xf numFmtId="0" fontId="10" fillId="0" borderId="0" xfId="0" applyFont="1" applyFill="1"/>
    <xf numFmtId="0" fontId="8" fillId="0" borderId="0" xfId="0" applyNumberFormat="1" applyFont="1" applyFill="1" applyAlignment="1">
      <alignment horizontal="center" vertical="top"/>
    </xf>
    <xf numFmtId="43" fontId="3" fillId="0" borderId="0" xfId="0" applyNumberFormat="1" applyFont="1" applyFill="1" applyAlignment="1">
      <alignment horizontal="center" vertical="top"/>
    </xf>
    <xf numFmtId="43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43" fontId="8" fillId="0" borderId="0" xfId="0" applyNumberFormat="1" applyFont="1" applyFill="1" applyBorder="1" applyAlignment="1">
      <alignment horizontal="center" vertical="top"/>
    </xf>
    <xf numFmtId="0" fontId="8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 applyAlignment="1"/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wrapText="1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vertical="top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1" fontId="8" fillId="0" borderId="23" xfId="0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vertical="center" wrapText="1"/>
    </xf>
    <xf numFmtId="2" fontId="8" fillId="0" borderId="24" xfId="0" applyNumberFormat="1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" fontId="8" fillId="0" borderId="3" xfId="0" applyNumberFormat="1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vertical="center" wrapText="1"/>
    </xf>
    <xf numFmtId="16" fontId="8" fillId="0" borderId="5" xfId="0" applyNumberFormat="1" applyFont="1" applyFill="1" applyBorder="1" applyAlignment="1">
      <alignment horizontal="center" vertical="center" wrapText="1"/>
    </xf>
    <xf numFmtId="16" fontId="8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" fontId="8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vertical="center" wrapText="1"/>
    </xf>
    <xf numFmtId="4" fontId="14" fillId="0" borderId="0" xfId="0" applyNumberFormat="1" applyFont="1" applyFill="1" applyAlignment="1">
      <alignment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indent="15"/>
    </xf>
    <xf numFmtId="2" fontId="3" fillId="0" borderId="0" xfId="0" applyNumberFormat="1" applyFont="1" applyFill="1"/>
    <xf numFmtId="4" fontId="13" fillId="0" borderId="0" xfId="0" applyNumberFormat="1" applyFont="1" applyFill="1"/>
    <xf numFmtId="0" fontId="13" fillId="0" borderId="0" xfId="0" applyFont="1" applyFill="1"/>
    <xf numFmtId="0" fontId="8" fillId="0" borderId="0" xfId="0" applyFont="1" applyFill="1" applyAlignment="1">
      <alignment horizontal="left" vertical="center" indent="15"/>
    </xf>
    <xf numFmtId="0" fontId="8" fillId="0" borderId="7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8" fillId="0" borderId="0" xfId="0" applyNumberFormat="1" applyFont="1" applyFill="1"/>
    <xf numFmtId="43" fontId="8" fillId="0" borderId="2" xfId="0" applyNumberFormat="1" applyFont="1" applyFill="1" applyBorder="1" applyAlignment="1">
      <alignment horizontal="center" vertical="top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top" wrapText="1"/>
    </xf>
    <xf numFmtId="43" fontId="8" fillId="0" borderId="3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vertical="top" wrapText="1"/>
    </xf>
    <xf numFmtId="43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center" wrapText="1"/>
    </xf>
    <xf numFmtId="43" fontId="8" fillId="0" borderId="5" xfId="0" applyNumberFormat="1" applyFont="1" applyFill="1" applyBorder="1" applyAlignment="1">
      <alignment horizontal="center" vertical="top" wrapText="1"/>
    </xf>
    <xf numFmtId="43" fontId="8" fillId="0" borderId="5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vertical="center"/>
    </xf>
    <xf numFmtId="43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/>
    <xf numFmtId="0" fontId="8" fillId="0" borderId="7" xfId="0" applyFont="1" applyFill="1" applyBorder="1" applyAlignment="1"/>
    <xf numFmtId="0" fontId="8" fillId="0" borderId="14" xfId="0" applyFont="1" applyFill="1" applyBorder="1" applyAlignment="1"/>
    <xf numFmtId="2" fontId="8" fillId="0" borderId="14" xfId="0" applyNumberFormat="1" applyFont="1" applyFill="1" applyBorder="1" applyAlignment="1"/>
    <xf numFmtId="0" fontId="8" fillId="0" borderId="6" xfId="0" applyFont="1" applyFill="1" applyBorder="1" applyAlignment="1"/>
    <xf numFmtId="0" fontId="8" fillId="2" borderId="1" xfId="0" applyFont="1" applyFill="1" applyBorder="1" applyAlignment="1">
      <alignment horizontal="center" vertical="center" wrapText="1"/>
    </xf>
    <xf numFmtId="2" fontId="8" fillId="0" borderId="31" xfId="0" applyNumberFormat="1" applyFont="1" applyFill="1" applyBorder="1" applyAlignment="1">
      <alignment horizontal="center" vertical="center" wrapText="1"/>
    </xf>
    <xf numFmtId="2" fontId="8" fillId="0" borderId="34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33" xfId="0" applyNumberFormat="1" applyFont="1" applyFill="1" applyBorder="1" applyAlignment="1">
      <alignment horizontal="center" vertical="center" wrapText="1"/>
    </xf>
    <xf numFmtId="2" fontId="8" fillId="0" borderId="2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center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8" fillId="0" borderId="14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3" fontId="8" fillId="0" borderId="2" xfId="0" applyNumberFormat="1" applyFont="1" applyFill="1" applyBorder="1" applyAlignment="1">
      <alignment horizontal="left" vertical="top" wrapText="1"/>
    </xf>
    <xf numFmtId="43" fontId="8" fillId="0" borderId="3" xfId="0" applyNumberFormat="1" applyFont="1" applyFill="1" applyBorder="1" applyAlignment="1">
      <alignment horizontal="left" vertical="top" wrapText="1"/>
    </xf>
    <xf numFmtId="43" fontId="8" fillId="0" borderId="1" xfId="0" applyNumberFormat="1" applyFont="1" applyFill="1" applyBorder="1" applyAlignment="1">
      <alignment horizontal="left" vertical="top" wrapText="1"/>
    </xf>
    <xf numFmtId="43" fontId="8" fillId="0" borderId="1" xfId="0" applyNumberFormat="1" applyFont="1" applyFill="1" applyBorder="1" applyAlignment="1">
      <alignment horizontal="left"/>
    </xf>
    <xf numFmtId="43" fontId="8" fillId="0" borderId="2" xfId="0" applyNumberFormat="1" applyFont="1" applyFill="1" applyBorder="1" applyAlignment="1">
      <alignment horizontal="left" vertical="top"/>
    </xf>
    <xf numFmtId="43" fontId="8" fillId="0" borderId="5" xfId="0" applyNumberFormat="1" applyFont="1" applyFill="1" applyBorder="1" applyAlignment="1">
      <alignment horizontal="left" vertical="top"/>
    </xf>
    <xf numFmtId="43" fontId="8" fillId="0" borderId="3" xfId="0" applyNumberFormat="1" applyFont="1" applyFill="1" applyBorder="1" applyAlignment="1">
      <alignment horizontal="left" vertical="top"/>
    </xf>
    <xf numFmtId="43" fontId="8" fillId="0" borderId="1" xfId="0" applyNumberFormat="1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/>
    </xf>
    <xf numFmtId="43" fontId="3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wrapText="1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/>
    </xf>
    <xf numFmtId="43" fontId="3" fillId="0" borderId="2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wrapText="1"/>
    </xf>
    <xf numFmtId="43" fontId="3" fillId="0" borderId="3" xfId="0" applyNumberFormat="1" applyFont="1" applyFill="1" applyBorder="1" applyAlignment="1">
      <alignment horizontal="center" wrapText="1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/>
    <xf numFmtId="43" fontId="3" fillId="0" borderId="5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5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5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4" fillId="0" borderId="7" xfId="0" applyNumberFormat="1" applyFont="1" applyFill="1" applyBorder="1" applyAlignment="1">
      <alignment horizontal="left" wrapText="1"/>
    </xf>
    <xf numFmtId="43" fontId="4" fillId="0" borderId="14" xfId="0" applyNumberFormat="1" applyFont="1" applyFill="1" applyBorder="1" applyAlignment="1">
      <alignment horizontal="left" wrapText="1"/>
    </xf>
    <xf numFmtId="43" fontId="4" fillId="0" borderId="6" xfId="0" applyNumberFormat="1" applyFont="1" applyFill="1" applyBorder="1" applyAlignment="1">
      <alignment horizontal="left" wrapText="1"/>
    </xf>
    <xf numFmtId="0" fontId="4" fillId="0" borderId="8" xfId="0" applyNumberFormat="1" applyFont="1" applyFill="1" applyBorder="1" applyAlignment="1">
      <alignment horizontal="left" vertical="top"/>
    </xf>
    <xf numFmtId="0" fontId="4" fillId="0" borderId="9" xfId="0" applyNumberFormat="1" applyFont="1" applyFill="1" applyBorder="1" applyAlignment="1">
      <alignment horizontal="left" vertical="top"/>
    </xf>
    <xf numFmtId="0" fontId="4" fillId="0" borderId="10" xfId="0" applyNumberFormat="1" applyFont="1" applyFill="1" applyBorder="1" applyAlignment="1">
      <alignment horizontal="left" vertical="top"/>
    </xf>
    <xf numFmtId="0" fontId="4" fillId="0" borderId="15" xfId="0" applyNumberFormat="1" applyFont="1" applyFill="1" applyBorder="1" applyAlignment="1">
      <alignment horizontal="left" vertical="top"/>
    </xf>
    <xf numFmtId="0" fontId="4" fillId="0" borderId="0" xfId="0" applyNumberFormat="1" applyFont="1" applyFill="1" applyBorder="1" applyAlignment="1">
      <alignment horizontal="left" vertical="top"/>
    </xf>
    <xf numFmtId="0" fontId="4" fillId="0" borderId="16" xfId="0" applyNumberFormat="1" applyFont="1" applyFill="1" applyBorder="1" applyAlignment="1">
      <alignment horizontal="left" vertical="top"/>
    </xf>
    <xf numFmtId="0" fontId="4" fillId="0" borderId="11" xfId="0" applyNumberFormat="1" applyFont="1" applyFill="1" applyBorder="1" applyAlignment="1">
      <alignment horizontal="left" vertical="top"/>
    </xf>
    <xf numFmtId="0" fontId="4" fillId="0" borderId="12" xfId="0" applyNumberFormat="1" applyFont="1" applyFill="1" applyBorder="1" applyAlignment="1">
      <alignment horizontal="left" vertical="top"/>
    </xf>
    <xf numFmtId="0" fontId="4" fillId="0" borderId="13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 wrapText="1"/>
    </xf>
    <xf numFmtId="43" fontId="4" fillId="0" borderId="14" xfId="0" applyNumberFormat="1" applyFont="1" applyFill="1" applyBorder="1" applyAlignment="1">
      <alignment horizontal="left" vertical="top" wrapText="1"/>
    </xf>
    <xf numFmtId="43" fontId="4" fillId="0" borderId="6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3" fontId="4" fillId="0" borderId="8" xfId="0" applyNumberFormat="1" applyFont="1" applyFill="1" applyBorder="1" applyAlignment="1">
      <alignment horizontal="left" wrapText="1"/>
    </xf>
    <xf numFmtId="43" fontId="4" fillId="0" borderId="9" xfId="0" applyNumberFormat="1" applyFont="1" applyFill="1" applyBorder="1" applyAlignment="1">
      <alignment horizontal="left" wrapText="1"/>
    </xf>
    <xf numFmtId="43" fontId="4" fillId="0" borderId="10" xfId="0" applyNumberFormat="1" applyFont="1" applyFill="1" applyBorder="1" applyAlignment="1">
      <alignment horizontal="left" wrapText="1"/>
    </xf>
    <xf numFmtId="43" fontId="4" fillId="0" borderId="11" xfId="0" applyNumberFormat="1" applyFont="1" applyFill="1" applyBorder="1" applyAlignment="1">
      <alignment horizontal="left" wrapText="1"/>
    </xf>
    <xf numFmtId="43" fontId="4" fillId="0" borderId="12" xfId="0" applyNumberFormat="1" applyFont="1" applyFill="1" applyBorder="1" applyAlignment="1">
      <alignment horizontal="left" wrapText="1"/>
    </xf>
    <xf numFmtId="43" fontId="4" fillId="0" borderId="13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3" fontId="4" fillId="0" borderId="7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vertical="center" wrapText="1"/>
    </xf>
    <xf numFmtId="43" fontId="3" fillId="0" borderId="5" xfId="0" applyNumberFormat="1" applyFont="1" applyFill="1" applyBorder="1" applyAlignment="1">
      <alignment vertical="center" wrapText="1"/>
    </xf>
    <xf numFmtId="43" fontId="3" fillId="0" borderId="2" xfId="0" applyNumberFormat="1" applyFont="1" applyFill="1" applyBorder="1" applyAlignment="1">
      <alignment horizontal="left" vertical="top" wrapText="1"/>
    </xf>
    <xf numFmtId="43" fontId="3" fillId="0" borderId="3" xfId="0" applyNumberFormat="1" applyFont="1" applyFill="1" applyBorder="1" applyAlignment="1">
      <alignment horizontal="left" vertical="top" wrapText="1"/>
    </xf>
    <xf numFmtId="43" fontId="3" fillId="0" borderId="2" xfId="0" applyNumberFormat="1" applyFont="1" applyFill="1" applyBorder="1" applyAlignment="1">
      <alignment horizontal="center"/>
    </xf>
    <xf numFmtId="43" fontId="3" fillId="0" borderId="3" xfId="0" applyNumberFormat="1" applyFont="1" applyFill="1" applyBorder="1" applyAlignment="1">
      <alignment horizontal="center"/>
    </xf>
    <xf numFmtId="43" fontId="4" fillId="0" borderId="1" xfId="0" applyNumberFormat="1" applyFont="1" applyFill="1" applyBorder="1"/>
    <xf numFmtId="43" fontId="3" fillId="0" borderId="5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left" vertical="top" wrapText="1"/>
    </xf>
    <xf numFmtId="43" fontId="3" fillId="0" borderId="3" xfId="0" applyNumberFormat="1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vertical="center" wrapText="1"/>
    </xf>
    <xf numFmtId="0" fontId="4" fillId="0" borderId="8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0" xfId="0" applyNumberFormat="1" applyFont="1" applyFill="1" applyBorder="1" applyAlignment="1">
      <alignment horizontal="center" vertical="top"/>
    </xf>
    <xf numFmtId="0" fontId="4" fillId="0" borderId="1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43" fontId="3" fillId="0" borderId="2" xfId="0" applyNumberFormat="1" applyFont="1" applyFill="1" applyBorder="1" applyAlignment="1">
      <alignment vertical="top"/>
    </xf>
    <xf numFmtId="43" fontId="3" fillId="0" borderId="5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43" fontId="3" fillId="0" borderId="1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/>
    <xf numFmtId="43" fontId="3" fillId="0" borderId="2" xfId="0" applyNumberFormat="1" applyFont="1" applyFill="1" applyBorder="1" applyAlignment="1">
      <alignment vertical="top" wrapText="1"/>
    </xf>
    <xf numFmtId="43" fontId="3" fillId="0" borderId="5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11" fontId="4" fillId="0" borderId="1" xfId="0" applyNumberFormat="1" applyFont="1" applyFill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top"/>
    </xf>
    <xf numFmtId="49" fontId="4" fillId="0" borderId="9" xfId="0" applyNumberFormat="1" applyFont="1" applyFill="1" applyBorder="1" applyAlignment="1">
      <alignment horizontal="left" vertical="top"/>
    </xf>
    <xf numFmtId="49" fontId="4" fillId="0" borderId="10" xfId="0" applyNumberFormat="1" applyFont="1" applyFill="1" applyBorder="1" applyAlignment="1">
      <alignment horizontal="left" vertical="top"/>
    </xf>
    <xf numFmtId="49" fontId="4" fillId="0" borderId="15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49" fontId="4" fillId="0" borderId="16" xfId="0" applyNumberFormat="1" applyFont="1" applyFill="1" applyBorder="1" applyAlignment="1">
      <alignment horizontal="left" vertical="top"/>
    </xf>
    <xf numFmtId="49" fontId="4" fillId="0" borderId="11" xfId="0" applyNumberFormat="1" applyFont="1" applyFill="1" applyBorder="1" applyAlignment="1">
      <alignment horizontal="left" vertical="top"/>
    </xf>
    <xf numFmtId="49" fontId="4" fillId="0" borderId="12" xfId="0" applyNumberFormat="1" applyFont="1" applyFill="1" applyBorder="1" applyAlignment="1">
      <alignment horizontal="left" vertical="top"/>
    </xf>
    <xf numFmtId="49" fontId="4" fillId="0" borderId="13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1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vertical="center"/>
    </xf>
    <xf numFmtId="43" fontId="3" fillId="0" borderId="3" xfId="0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16" fontId="8" fillId="0" borderId="2" xfId="0" applyNumberFormat="1" applyFont="1" applyFill="1" applyBorder="1" applyAlignment="1">
      <alignment horizontal="center" vertical="center" wrapText="1"/>
    </xf>
    <xf numFmtId="16" fontId="8" fillId="0" borderId="3" xfId="0" applyNumberFormat="1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" fontId="8" fillId="0" borderId="5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43" fontId="8" fillId="0" borderId="1" xfId="0" applyNumberFormat="1" applyFont="1" applyFill="1" applyBorder="1" applyAlignment="1">
      <alignment horizontal="left" vertical="top" wrapText="1"/>
    </xf>
    <xf numFmtId="43" fontId="8" fillId="0" borderId="1" xfId="0" applyNumberFormat="1" applyFont="1" applyFill="1" applyBorder="1" applyAlignment="1">
      <alignment vertical="center" wrapText="1"/>
    </xf>
    <xf numFmtId="43" fontId="8" fillId="0" borderId="2" xfId="0" applyNumberFormat="1" applyFont="1" applyFill="1" applyBorder="1" applyAlignment="1">
      <alignment horizontal="center" vertical="top" wrapText="1"/>
    </xf>
    <xf numFmtId="43" fontId="8" fillId="0" borderId="3" xfId="0" applyNumberFormat="1" applyFont="1" applyFill="1" applyBorder="1" applyAlignment="1">
      <alignment horizontal="center" vertical="top" wrapText="1"/>
    </xf>
    <xf numFmtId="43" fontId="8" fillId="0" borderId="2" xfId="0" applyNumberFormat="1" applyFont="1" applyFill="1" applyBorder="1" applyAlignment="1">
      <alignment horizontal="left" vertical="top" wrapText="1"/>
    </xf>
    <xf numFmtId="43" fontId="8" fillId="0" borderId="5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left" vertical="center" wrapText="1"/>
    </xf>
    <xf numFmtId="165" fontId="8" fillId="0" borderId="8" xfId="0" applyNumberFormat="1" applyFont="1" applyFill="1" applyBorder="1" applyAlignment="1">
      <alignment horizontal="center" vertical="center"/>
    </xf>
    <xf numFmtId="165" fontId="8" fillId="0" borderId="9" xfId="0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top"/>
    </xf>
    <xf numFmtId="43" fontId="8" fillId="0" borderId="7" xfId="0" applyNumberFormat="1" applyFont="1" applyFill="1" applyBorder="1" applyAlignment="1">
      <alignment horizontal="left" vertical="top" wrapText="1"/>
    </xf>
    <xf numFmtId="43" fontId="8" fillId="0" borderId="14" xfId="0" applyNumberFormat="1" applyFont="1" applyFill="1" applyBorder="1" applyAlignment="1">
      <alignment horizontal="left" vertical="top" wrapText="1"/>
    </xf>
    <xf numFmtId="43" fontId="8" fillId="0" borderId="6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center" vertical="top"/>
    </xf>
    <xf numFmtId="0" fontId="8" fillId="0" borderId="5" xfId="0" applyNumberFormat="1" applyFont="1" applyFill="1" applyBorder="1" applyAlignment="1">
      <alignment horizontal="center" vertical="top"/>
    </xf>
    <xf numFmtId="0" fontId="8" fillId="0" borderId="3" xfId="0" applyNumberFormat="1" applyFont="1" applyFill="1" applyBorder="1" applyAlignment="1">
      <alignment horizontal="center" vertical="top"/>
    </xf>
    <xf numFmtId="43" fontId="8" fillId="0" borderId="5" xfId="0" applyNumberFormat="1" applyFont="1" applyFill="1" applyBorder="1" applyAlignment="1">
      <alignment horizontal="center" vertical="top" wrapText="1"/>
    </xf>
    <xf numFmtId="43" fontId="8" fillId="0" borderId="7" xfId="0" applyNumberFormat="1" applyFont="1" applyFill="1" applyBorder="1" applyAlignment="1">
      <alignment horizontal="center" vertical="top"/>
    </xf>
    <xf numFmtId="43" fontId="8" fillId="0" borderId="14" xfId="0" applyNumberFormat="1" applyFont="1" applyFill="1" applyBorder="1" applyAlignment="1">
      <alignment horizontal="center" vertical="top"/>
    </xf>
    <xf numFmtId="43" fontId="8" fillId="0" borderId="12" xfId="0" applyNumberFormat="1" applyFont="1" applyFill="1" applyBorder="1" applyAlignment="1">
      <alignment horizontal="center" vertical="top"/>
    </xf>
    <xf numFmtId="43" fontId="8" fillId="0" borderId="1" xfId="0" applyNumberFormat="1" applyFont="1" applyFill="1" applyBorder="1" applyAlignment="1">
      <alignment horizontal="left" vertical="top"/>
    </xf>
    <xf numFmtId="43" fontId="8" fillId="0" borderId="2" xfId="0" applyNumberFormat="1" applyFont="1" applyFill="1" applyBorder="1" applyAlignment="1">
      <alignment vertical="center" wrapText="1"/>
    </xf>
    <xf numFmtId="43" fontId="8" fillId="0" borderId="5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5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43" fontId="8" fillId="0" borderId="6" xfId="0" applyNumberFormat="1" applyFont="1" applyFill="1" applyBorder="1" applyAlignment="1">
      <alignment horizontal="center" vertical="top"/>
    </xf>
    <xf numFmtId="0" fontId="8" fillId="0" borderId="8" xfId="0" applyNumberFormat="1" applyFont="1" applyFill="1" applyBorder="1" applyAlignment="1">
      <alignment horizontal="center" vertical="top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5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8" fillId="0" borderId="12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43" fontId="8" fillId="0" borderId="1" xfId="0" applyNumberFormat="1" applyFont="1" applyFill="1" applyBorder="1" applyAlignment="1">
      <alignment horizontal="center"/>
    </xf>
    <xf numFmtId="43" fontId="8" fillId="0" borderId="2" xfId="0" applyNumberFormat="1" applyFont="1" applyFill="1" applyBorder="1" applyAlignment="1">
      <alignment horizontal="center"/>
    </xf>
    <xf numFmtId="43" fontId="8" fillId="0" borderId="5" xfId="0" applyNumberFormat="1" applyFont="1" applyFill="1" applyBorder="1" applyAlignment="1">
      <alignment horizontal="center"/>
    </xf>
    <xf numFmtId="43" fontId="8" fillId="0" borderId="3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wrapText="1"/>
    </xf>
    <xf numFmtId="2" fontId="8" fillId="0" borderId="2" xfId="0" applyNumberFormat="1" applyFont="1" applyFill="1" applyBorder="1" applyAlignment="1">
      <alignment horizontal="center" wrapText="1"/>
    </xf>
    <xf numFmtId="2" fontId="8" fillId="0" borderId="5" xfId="0" applyNumberFormat="1" applyFont="1" applyFill="1" applyBorder="1" applyAlignment="1">
      <alignment horizontal="center" wrapText="1"/>
    </xf>
    <xf numFmtId="2" fontId="8" fillId="0" borderId="3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8" fillId="0" borderId="6" xfId="0" applyNumberFormat="1" applyFont="1" applyFill="1" applyBorder="1" applyAlignment="1">
      <alignment horizontal="center"/>
    </xf>
    <xf numFmtId="1" fontId="8" fillId="0" borderId="15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1" fontId="8" fillId="0" borderId="16" xfId="0" applyNumberFormat="1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top"/>
    </xf>
    <xf numFmtId="49" fontId="8" fillId="0" borderId="9" xfId="0" applyNumberFormat="1" applyFont="1" applyFill="1" applyBorder="1" applyAlignment="1">
      <alignment horizontal="center" vertical="top"/>
    </xf>
    <xf numFmtId="49" fontId="8" fillId="0" borderId="10" xfId="0" applyNumberFormat="1" applyFont="1" applyFill="1" applyBorder="1" applyAlignment="1">
      <alignment horizontal="center" vertical="top"/>
    </xf>
    <xf numFmtId="49" fontId="8" fillId="0" borderId="15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16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3" xfId="0" applyNumberFormat="1" applyFont="1" applyFill="1" applyBorder="1" applyAlignment="1">
      <alignment horizontal="center" vertical="top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/>
    </xf>
    <xf numFmtId="43" fontId="8" fillId="0" borderId="1" xfId="0" applyNumberFormat="1" applyFont="1" applyFill="1" applyBorder="1" applyAlignment="1">
      <alignment horizontal="center" vertical="top" wrapText="1"/>
    </xf>
    <xf numFmtId="43" fontId="8" fillId="0" borderId="1" xfId="0" applyNumberFormat="1" applyFont="1" applyFill="1" applyBorder="1" applyAlignment="1">
      <alignment horizontal="left"/>
    </xf>
    <xf numFmtId="0" fontId="8" fillId="0" borderId="10" xfId="0" applyNumberFormat="1" applyFont="1" applyFill="1" applyBorder="1" applyAlignment="1">
      <alignment horizontal="center" vertical="top"/>
    </xf>
    <xf numFmtId="0" fontId="8" fillId="0" borderId="16" xfId="0" applyNumberFormat="1" applyFont="1" applyFill="1" applyBorder="1" applyAlignment="1">
      <alignment horizontal="center" vertical="top"/>
    </xf>
    <xf numFmtId="0" fontId="8" fillId="0" borderId="13" xfId="0" applyNumberFormat="1" applyFont="1" applyFill="1" applyBorder="1" applyAlignment="1">
      <alignment horizontal="center" vertical="top"/>
    </xf>
    <xf numFmtId="43" fontId="8" fillId="0" borderId="1" xfId="0" applyNumberFormat="1" applyFont="1" applyFill="1" applyBorder="1" applyAlignment="1">
      <alignment horizont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43" fontId="8" fillId="0" borderId="5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 wrapText="1"/>
    </xf>
    <xf numFmtId="43" fontId="8" fillId="0" borderId="1" xfId="0" applyNumberFormat="1" applyFont="1" applyFill="1" applyBorder="1" applyAlignment="1">
      <alignment horizontal="left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14" fontId="8" fillId="0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8" fillId="0" borderId="7" xfId="0" applyNumberFormat="1" applyFont="1" applyFill="1" applyBorder="1" applyAlignment="1">
      <alignment horizontal="center" vertical="top"/>
    </xf>
    <xf numFmtId="0" fontId="8" fillId="0" borderId="14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left" vertical="center" wrapText="1" indent="3"/>
    </xf>
    <xf numFmtId="0" fontId="8" fillId="0" borderId="21" xfId="0" applyFont="1" applyFill="1" applyBorder="1" applyAlignment="1">
      <alignment horizontal="left" vertical="center" wrapText="1" indent="3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horizontal="justify" vertical="center" wrapText="1"/>
    </xf>
    <xf numFmtId="0" fontId="8" fillId="0" borderId="19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horizontal="justify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2" fontId="8" fillId="0" borderId="18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19" xfId="0" applyFont="1" applyFill="1" applyBorder="1" applyAlignment="1">
      <alignment vertical="center" wrapText="1"/>
    </xf>
    <xf numFmtId="43" fontId="8" fillId="0" borderId="15" xfId="0" applyNumberFormat="1" applyFont="1" applyFill="1" applyBorder="1" applyAlignment="1">
      <alignment horizontal="center" wrapText="1"/>
    </xf>
    <xf numFmtId="43" fontId="8" fillId="0" borderId="0" xfId="0" applyNumberFormat="1" applyFont="1" applyFill="1" applyBorder="1" applyAlignment="1">
      <alignment horizontal="center" wrapText="1"/>
    </xf>
    <xf numFmtId="43" fontId="8" fillId="0" borderId="11" xfId="0" applyNumberFormat="1" applyFont="1" applyFill="1" applyBorder="1" applyAlignment="1">
      <alignment horizontal="center" wrapText="1"/>
    </xf>
    <xf numFmtId="43" fontId="8" fillId="0" borderId="12" xfId="0" applyNumberFormat="1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11" fontId="8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16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16" fontId="8" fillId="0" borderId="7" xfId="0" applyNumberFormat="1" applyFont="1" applyFill="1" applyBorder="1" applyAlignment="1">
      <alignment horizontal="right" vertical="center" wrapText="1"/>
    </xf>
    <xf numFmtId="16" fontId="8" fillId="0" borderId="14" xfId="0" applyNumberFormat="1" applyFont="1" applyFill="1" applyBorder="1" applyAlignment="1">
      <alignment horizontal="right" vertical="center" wrapText="1"/>
    </xf>
    <xf numFmtId="16" fontId="8" fillId="0" borderId="6" xfId="0" applyNumberFormat="1" applyFont="1" applyFill="1" applyBorder="1" applyAlignment="1">
      <alignment horizontal="right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165" fontId="8" fillId="0" borderId="14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14" xfId="0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120</xdr:row>
      <xdr:rowOff>101600</xdr:rowOff>
    </xdr:from>
    <xdr:to>
      <xdr:col>1</xdr:col>
      <xdr:colOff>180974</xdr:colOff>
      <xdr:row>122</xdr:row>
      <xdr:rowOff>1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 flipH="1" flipV="1">
          <a:off x="342899" y="42926000"/>
          <a:ext cx="206375" cy="88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7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 . . . 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Q390"/>
  <sheetViews>
    <sheetView view="pageBreakPreview" topLeftCell="K364" zoomScale="75" zoomScaleSheetLayoutView="75" workbookViewId="0">
      <selection activeCell="N1" sqref="N1"/>
    </sheetView>
  </sheetViews>
  <sheetFormatPr defaultColWidth="9.140625" defaultRowHeight="15.75" x14ac:dyDescent="0.25"/>
  <cols>
    <col min="1" max="1" width="8.85546875" style="43" customWidth="1"/>
    <col min="2" max="3" width="19.7109375" style="44" hidden="1" customWidth="1"/>
    <col min="4" max="4" width="22.7109375" style="80" hidden="1" customWidth="1"/>
    <col min="5" max="5" width="39" style="44" customWidth="1"/>
    <col min="6" max="6" width="11.140625" style="44" customWidth="1"/>
    <col min="7" max="10" width="14" style="44" hidden="1" customWidth="1"/>
    <col min="11" max="11" width="18" style="44" customWidth="1"/>
    <col min="12" max="12" width="18.85546875" style="44" customWidth="1"/>
    <col min="13" max="13" width="15.7109375" style="46" customWidth="1"/>
    <col min="14" max="14" width="87" style="44" customWidth="1"/>
    <col min="15" max="15" width="14" style="44" hidden="1" customWidth="1"/>
    <col min="16" max="16" width="14.28515625" style="44" hidden="1" customWidth="1"/>
    <col min="17" max="17" width="17" style="44" hidden="1" customWidth="1"/>
    <col min="18" max="19" width="9.140625" style="44"/>
    <col min="20" max="20" width="11.28515625" style="44" bestFit="1" customWidth="1"/>
    <col min="21" max="16384" width="9.140625" style="44"/>
  </cols>
  <sheetData>
    <row r="1" spans="1:17" ht="79.5" customHeight="1" x14ac:dyDescent="0.25">
      <c r="D1" s="45"/>
      <c r="N1" s="47" t="s">
        <v>211</v>
      </c>
    </row>
    <row r="2" spans="1:17" ht="8.25" customHeight="1" x14ac:dyDescent="0.25">
      <c r="D2" s="45"/>
    </row>
    <row r="3" spans="1:17" ht="0.75" customHeight="1" x14ac:dyDescent="0.25">
      <c r="D3" s="45"/>
    </row>
    <row r="4" spans="1:17" ht="45" hidden="1" customHeight="1" x14ac:dyDescent="0.25">
      <c r="B4" s="44" t="s">
        <v>50</v>
      </c>
      <c r="C4" s="45"/>
      <c r="D4" s="45"/>
      <c r="E4" s="45"/>
      <c r="F4" s="48"/>
      <c r="G4" s="48"/>
      <c r="H4" s="48"/>
      <c r="I4" s="48"/>
      <c r="J4" s="48"/>
      <c r="K4" s="48"/>
      <c r="L4" s="48"/>
      <c r="M4" s="49"/>
      <c r="N4" s="48"/>
      <c r="O4" s="48"/>
      <c r="P4" s="48"/>
    </row>
    <row r="5" spans="1:17" ht="12" customHeight="1" x14ac:dyDescent="0.25">
      <c r="C5" s="45"/>
      <c r="D5" s="45"/>
      <c r="E5" s="45"/>
      <c r="F5" s="318"/>
      <c r="G5" s="318"/>
      <c r="H5" s="318"/>
      <c r="I5" s="318"/>
      <c r="J5" s="318"/>
      <c r="K5" s="318"/>
      <c r="L5" s="318"/>
      <c r="M5" s="318"/>
      <c r="N5" s="318"/>
      <c r="O5" s="50"/>
      <c r="P5" s="50"/>
    </row>
    <row r="6" spans="1:17" ht="15" customHeight="1" x14ac:dyDescent="0.25">
      <c r="A6" s="319" t="s">
        <v>86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</row>
    <row r="7" spans="1:17" ht="17.25" customHeight="1" x14ac:dyDescent="0.25">
      <c r="A7" s="319" t="s">
        <v>200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7" ht="15" customHeight="1" x14ac:dyDescent="0.25">
      <c r="A8" s="319" t="s">
        <v>201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</row>
    <row r="9" spans="1:17" ht="15" customHeight="1" x14ac:dyDescent="0.25">
      <c r="A9" s="51"/>
      <c r="B9" s="51"/>
      <c r="C9" s="51"/>
      <c r="D9" s="51"/>
      <c r="E9" s="279" t="s">
        <v>90</v>
      </c>
      <c r="F9" s="279"/>
      <c r="G9" s="279"/>
      <c r="H9" s="279"/>
      <c r="I9" s="279"/>
      <c r="J9" s="279"/>
      <c r="K9" s="279"/>
      <c r="L9" s="279"/>
      <c r="M9" s="279"/>
      <c r="N9" s="279"/>
      <c r="O9" s="51"/>
      <c r="P9" s="51"/>
    </row>
    <row r="10" spans="1:17" ht="1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7" ht="15" customHeight="1" x14ac:dyDescent="0.25">
      <c r="A11" s="52"/>
      <c r="B11" s="53"/>
      <c r="C11" s="53"/>
      <c r="D11" s="54"/>
      <c r="E11" s="53"/>
      <c r="F11" s="53"/>
      <c r="G11" s="53"/>
      <c r="H11" s="53"/>
      <c r="I11" s="53"/>
      <c r="J11" s="53"/>
      <c r="K11" s="53"/>
      <c r="L11" s="53"/>
      <c r="M11" s="55"/>
      <c r="N11" s="53"/>
      <c r="O11" s="53"/>
      <c r="P11" s="53"/>
    </row>
    <row r="12" spans="1:17" ht="40.15" customHeight="1" x14ac:dyDescent="0.25">
      <c r="A12" s="326" t="s">
        <v>0</v>
      </c>
      <c r="B12" s="56"/>
      <c r="C12" s="56"/>
      <c r="D12" s="56"/>
      <c r="E12" s="320" t="s">
        <v>78</v>
      </c>
      <c r="F12" s="320" t="s">
        <v>1</v>
      </c>
      <c r="G12" s="57"/>
      <c r="H12" s="57"/>
      <c r="I12" s="57"/>
      <c r="J12" s="57"/>
      <c r="K12" s="322" t="s">
        <v>65</v>
      </c>
      <c r="L12" s="322" t="s">
        <v>66</v>
      </c>
      <c r="M12" s="322" t="s">
        <v>81</v>
      </c>
      <c r="N12" s="323" t="s">
        <v>80</v>
      </c>
      <c r="O12" s="58"/>
      <c r="P12" s="58"/>
      <c r="Q12" s="59"/>
    </row>
    <row r="13" spans="1:17" ht="13.5" customHeight="1" x14ac:dyDescent="0.25">
      <c r="A13" s="326"/>
      <c r="B13" s="56"/>
      <c r="C13" s="56"/>
      <c r="D13" s="56"/>
      <c r="E13" s="320"/>
      <c r="F13" s="320"/>
      <c r="G13" s="57"/>
      <c r="H13" s="57"/>
      <c r="I13" s="57"/>
      <c r="J13" s="57"/>
      <c r="K13" s="322"/>
      <c r="L13" s="322"/>
      <c r="M13" s="322"/>
      <c r="N13" s="324"/>
      <c r="O13" s="60"/>
      <c r="P13" s="60"/>
      <c r="Q13" s="61"/>
    </row>
    <row r="14" spans="1:17" ht="30" hidden="1" customHeight="1" x14ac:dyDescent="0.25">
      <c r="A14" s="326"/>
      <c r="B14" s="62">
        <v>2019</v>
      </c>
      <c r="C14" s="62">
        <v>2020</v>
      </c>
      <c r="D14" s="62">
        <v>2021</v>
      </c>
      <c r="E14" s="320"/>
      <c r="F14" s="320"/>
      <c r="G14" s="62">
        <v>2014</v>
      </c>
      <c r="H14" s="62">
        <v>2015</v>
      </c>
      <c r="I14" s="62">
        <v>2016</v>
      </c>
      <c r="J14" s="62">
        <v>2017</v>
      </c>
      <c r="K14" s="322"/>
      <c r="L14" s="322"/>
      <c r="M14" s="322"/>
      <c r="N14" s="325"/>
      <c r="O14" s="63">
        <v>2019</v>
      </c>
      <c r="P14" s="62">
        <v>2020</v>
      </c>
      <c r="Q14" s="62">
        <v>2021</v>
      </c>
    </row>
    <row r="15" spans="1:17" ht="15" customHeight="1" thickBot="1" x14ac:dyDescent="0.3">
      <c r="A15" s="3">
        <v>1</v>
      </c>
      <c r="B15" s="2">
        <v>12</v>
      </c>
      <c r="C15" s="4">
        <v>13</v>
      </c>
      <c r="D15" s="2"/>
      <c r="E15" s="5">
        <v>2</v>
      </c>
      <c r="F15" s="2">
        <v>3</v>
      </c>
      <c r="G15" s="2">
        <v>17</v>
      </c>
      <c r="H15" s="2">
        <v>18</v>
      </c>
      <c r="I15" s="2">
        <v>19</v>
      </c>
      <c r="J15" s="2">
        <v>20</v>
      </c>
      <c r="K15" s="2">
        <v>4</v>
      </c>
      <c r="L15" s="2">
        <v>5</v>
      </c>
      <c r="M15" s="2">
        <v>6</v>
      </c>
      <c r="N15" s="2">
        <v>7</v>
      </c>
      <c r="O15" s="1">
        <v>22</v>
      </c>
      <c r="P15" s="1">
        <v>23</v>
      </c>
      <c r="Q15" s="2">
        <v>24</v>
      </c>
    </row>
    <row r="16" spans="1:17" s="64" customFormat="1" ht="30.75" customHeight="1" x14ac:dyDescent="0.25">
      <c r="A16" s="320" t="s">
        <v>7</v>
      </c>
      <c r="B16" s="320"/>
      <c r="C16" s="320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</row>
    <row r="17" spans="1:17" s="65" customFormat="1" ht="30" hidden="1" customHeight="1" x14ac:dyDescent="0.25">
      <c r="A17" s="321" t="s">
        <v>41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</row>
    <row r="18" spans="1:17" s="65" customFormat="1" ht="30" customHeight="1" x14ac:dyDescent="0.25">
      <c r="A18" s="321" t="s">
        <v>63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21"/>
    </row>
    <row r="19" spans="1:17" s="65" customFormat="1" ht="30" hidden="1" customHeight="1" x14ac:dyDescent="0.25">
      <c r="A19" s="321" t="s">
        <v>8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</row>
    <row r="20" spans="1:17" s="65" customFormat="1" ht="28.5" hidden="1" customHeight="1" x14ac:dyDescent="0.25">
      <c r="A20" s="327" t="s">
        <v>42</v>
      </c>
      <c r="B20" s="328"/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</row>
    <row r="21" spans="1:17" s="45" customFormat="1" ht="64.5" hidden="1" customHeight="1" x14ac:dyDescent="0.25">
      <c r="A21" s="269" t="s">
        <v>9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1"/>
      <c r="O21" s="201"/>
      <c r="P21" s="201"/>
      <c r="Q21" s="201"/>
    </row>
    <row r="22" spans="1:17" s="45" customFormat="1" ht="0.75" hidden="1" customHeight="1" x14ac:dyDescent="0.25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4"/>
      <c r="O22" s="201"/>
      <c r="P22" s="201"/>
      <c r="Q22" s="201"/>
    </row>
    <row r="23" spans="1:17" s="45" customFormat="1" ht="15.75" hidden="1" customHeight="1" x14ac:dyDescent="0.25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4"/>
      <c r="O23" s="201"/>
      <c r="P23" s="201"/>
      <c r="Q23" s="201"/>
    </row>
    <row r="24" spans="1:17" s="45" customFormat="1" ht="30" customHeight="1" x14ac:dyDescent="0.25">
      <c r="A24" s="275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7"/>
      <c r="O24" s="201"/>
      <c r="P24" s="201"/>
      <c r="Q24" s="201"/>
    </row>
    <row r="25" spans="1:17" s="66" customFormat="1" ht="39" customHeight="1" x14ac:dyDescent="0.25">
      <c r="A25" s="208" t="s">
        <v>2</v>
      </c>
      <c r="B25" s="26">
        <f t="shared" ref="B25:D25" si="0">B26+B27+B28+B29+B30</f>
        <v>11199527.34</v>
      </c>
      <c r="C25" s="26">
        <f t="shared" si="0"/>
        <v>12565197</v>
      </c>
      <c r="D25" s="26">
        <f t="shared" si="0"/>
        <v>6059297</v>
      </c>
      <c r="E25" s="263" t="s">
        <v>26</v>
      </c>
      <c r="F25" s="263" t="s">
        <v>27</v>
      </c>
      <c r="G25" s="248">
        <v>5062.57</v>
      </c>
      <c r="H25" s="248">
        <v>5123.0200000000004</v>
      </c>
      <c r="I25" s="248">
        <v>5162.6899999999996</v>
      </c>
      <c r="J25" s="248">
        <v>5326.62</v>
      </c>
      <c r="K25" s="263">
        <v>5392.67</v>
      </c>
      <c r="L25" s="263">
        <v>5597.67</v>
      </c>
      <c r="M25" s="263">
        <f>L25-K25</f>
        <v>205</v>
      </c>
      <c r="N25" s="263" t="s">
        <v>68</v>
      </c>
      <c r="O25" s="200">
        <v>5392.71</v>
      </c>
      <c r="P25" s="200">
        <v>5405.78</v>
      </c>
      <c r="Q25" s="200">
        <v>5405.78</v>
      </c>
    </row>
    <row r="26" spans="1:17" s="66" customFormat="1" ht="1.5" hidden="1" customHeight="1" x14ac:dyDescent="0.25">
      <c r="A26" s="209"/>
      <c r="B26" s="27">
        <v>8247953.3399999999</v>
      </c>
      <c r="C26" s="27">
        <v>9609723</v>
      </c>
      <c r="D26" s="27">
        <v>3099723</v>
      </c>
      <c r="E26" s="265"/>
      <c r="F26" s="264"/>
      <c r="G26" s="262"/>
      <c r="H26" s="262"/>
      <c r="I26" s="262"/>
      <c r="J26" s="262"/>
      <c r="K26" s="264"/>
      <c r="L26" s="264"/>
      <c r="M26" s="264"/>
      <c r="N26" s="264"/>
      <c r="O26" s="201"/>
      <c r="P26" s="201"/>
      <c r="Q26" s="201"/>
    </row>
    <row r="27" spans="1:17" s="66" customFormat="1" ht="47.25" customHeight="1" x14ac:dyDescent="0.25">
      <c r="A27" s="209"/>
      <c r="B27" s="27"/>
      <c r="C27" s="27">
        <v>0</v>
      </c>
      <c r="D27" s="27">
        <v>0</v>
      </c>
      <c r="E27" s="263" t="s">
        <v>146</v>
      </c>
      <c r="F27" s="248" t="s">
        <v>29</v>
      </c>
      <c r="G27" s="262"/>
      <c r="H27" s="262"/>
      <c r="I27" s="262"/>
      <c r="J27" s="262"/>
      <c r="K27" s="248">
        <v>75.5</v>
      </c>
      <c r="L27" s="248">
        <v>76.069999999999993</v>
      </c>
      <c r="M27" s="263">
        <f>L27-K27</f>
        <v>0.56999999999999318</v>
      </c>
      <c r="N27" s="248" t="s">
        <v>68</v>
      </c>
      <c r="O27" s="201"/>
      <c r="P27" s="201"/>
      <c r="Q27" s="201"/>
    </row>
    <row r="28" spans="1:17" s="66" customFormat="1" ht="0.75" customHeight="1" x14ac:dyDescent="0.25">
      <c r="A28" s="209"/>
      <c r="B28" s="26"/>
      <c r="C28" s="26"/>
      <c r="D28" s="26"/>
      <c r="E28" s="264"/>
      <c r="F28" s="248"/>
      <c r="G28" s="262"/>
      <c r="H28" s="262"/>
      <c r="I28" s="262"/>
      <c r="J28" s="262"/>
      <c r="K28" s="248"/>
      <c r="L28" s="248"/>
      <c r="M28" s="264"/>
      <c r="N28" s="248"/>
      <c r="O28" s="201"/>
      <c r="P28" s="201"/>
      <c r="Q28" s="201"/>
    </row>
    <row r="29" spans="1:17" s="66" customFormat="1" ht="102" customHeight="1" x14ac:dyDescent="0.25">
      <c r="A29" s="209"/>
      <c r="B29" s="26">
        <v>2912574</v>
      </c>
      <c r="C29" s="26">
        <v>2912574</v>
      </c>
      <c r="D29" s="26">
        <v>2912574</v>
      </c>
      <c r="E29" s="264"/>
      <c r="F29" s="248"/>
      <c r="G29" s="262"/>
      <c r="H29" s="262"/>
      <c r="I29" s="262"/>
      <c r="J29" s="262"/>
      <c r="K29" s="248"/>
      <c r="L29" s="248"/>
      <c r="M29" s="264"/>
      <c r="N29" s="248"/>
      <c r="O29" s="201"/>
      <c r="P29" s="201"/>
      <c r="Q29" s="201"/>
    </row>
    <row r="30" spans="1:17" s="66" customFormat="1" ht="30" hidden="1" customHeight="1" x14ac:dyDescent="0.25">
      <c r="A30" s="210"/>
      <c r="B30" s="27">
        <v>39000</v>
      </c>
      <c r="C30" s="27">
        <v>42900</v>
      </c>
      <c r="D30" s="27">
        <v>47000</v>
      </c>
      <c r="E30" s="265"/>
      <c r="F30" s="248"/>
      <c r="G30" s="262"/>
      <c r="H30" s="262"/>
      <c r="I30" s="262"/>
      <c r="J30" s="262"/>
      <c r="K30" s="248"/>
      <c r="L30" s="248"/>
      <c r="M30" s="265"/>
      <c r="N30" s="248"/>
      <c r="O30" s="201"/>
      <c r="P30" s="201"/>
      <c r="Q30" s="201"/>
    </row>
    <row r="31" spans="1:17" s="66" customFormat="1" ht="27.75" customHeight="1" x14ac:dyDescent="0.25">
      <c r="A31" s="208" t="s">
        <v>5</v>
      </c>
      <c r="B31" s="26">
        <f t="shared" ref="B31:D31" si="1">B32+B33+B34+B35+B36</f>
        <v>550000</v>
      </c>
      <c r="C31" s="26">
        <f t="shared" si="1"/>
        <v>0</v>
      </c>
      <c r="D31" s="26">
        <f t="shared" si="1"/>
        <v>0</v>
      </c>
      <c r="E31" s="263" t="s">
        <v>166</v>
      </c>
      <c r="F31" s="263" t="s">
        <v>27</v>
      </c>
      <c r="G31" s="248">
        <v>270.12</v>
      </c>
      <c r="H31" s="248">
        <v>273.93</v>
      </c>
      <c r="I31" s="248">
        <v>279.57</v>
      </c>
      <c r="J31" s="248">
        <v>250</v>
      </c>
      <c r="K31" s="263">
        <v>250</v>
      </c>
      <c r="L31" s="263">
        <v>234.15</v>
      </c>
      <c r="M31" s="263">
        <f>L31-K31</f>
        <v>-15.849999999999994</v>
      </c>
      <c r="N31" s="280" t="s">
        <v>190</v>
      </c>
      <c r="O31" s="200">
        <v>250</v>
      </c>
      <c r="P31" s="200">
        <v>250</v>
      </c>
      <c r="Q31" s="200">
        <v>250</v>
      </c>
    </row>
    <row r="32" spans="1:17" s="66" customFormat="1" ht="28.5" customHeight="1" x14ac:dyDescent="0.25">
      <c r="A32" s="209"/>
      <c r="B32" s="27">
        <v>550000</v>
      </c>
      <c r="C32" s="27">
        <v>0</v>
      </c>
      <c r="D32" s="27">
        <v>0</v>
      </c>
      <c r="E32" s="264"/>
      <c r="F32" s="264"/>
      <c r="G32" s="248"/>
      <c r="H32" s="248"/>
      <c r="I32" s="248"/>
      <c r="J32" s="248"/>
      <c r="K32" s="264"/>
      <c r="L32" s="264"/>
      <c r="M32" s="264"/>
      <c r="N32" s="281"/>
      <c r="O32" s="200"/>
      <c r="P32" s="200"/>
      <c r="Q32" s="200"/>
    </row>
    <row r="33" spans="1:17" s="66" customFormat="1" ht="56.25" hidden="1" customHeight="1" x14ac:dyDescent="0.25">
      <c r="A33" s="209"/>
      <c r="B33" s="27"/>
      <c r="C33" s="27"/>
      <c r="D33" s="27"/>
      <c r="E33" s="9"/>
      <c r="F33" s="248" t="s">
        <v>29</v>
      </c>
      <c r="G33" s="248"/>
      <c r="H33" s="248"/>
      <c r="I33" s="248"/>
      <c r="J33" s="248"/>
      <c r="K33" s="248">
        <v>0</v>
      </c>
      <c r="L33" s="248">
        <v>0</v>
      </c>
      <c r="M33" s="248">
        <f>L33-K33</f>
        <v>0</v>
      </c>
      <c r="N33" s="248" t="s">
        <v>68</v>
      </c>
      <c r="O33" s="200"/>
      <c r="P33" s="200"/>
      <c r="Q33" s="200"/>
    </row>
    <row r="34" spans="1:17" s="66" customFormat="1" ht="36.75" hidden="1" customHeight="1" thickBot="1" x14ac:dyDescent="0.3">
      <c r="A34" s="209"/>
      <c r="B34" s="27"/>
      <c r="C34" s="27"/>
      <c r="D34" s="27"/>
      <c r="E34" s="9"/>
      <c r="F34" s="248"/>
      <c r="G34" s="248"/>
      <c r="H34" s="248"/>
      <c r="I34" s="248"/>
      <c r="J34" s="248"/>
      <c r="K34" s="248"/>
      <c r="L34" s="248"/>
      <c r="M34" s="248"/>
      <c r="N34" s="248"/>
      <c r="O34" s="200"/>
      <c r="P34" s="200"/>
      <c r="Q34" s="200"/>
    </row>
    <row r="35" spans="1:17" s="66" customFormat="1" ht="48.75" hidden="1" customHeight="1" x14ac:dyDescent="0.25">
      <c r="A35" s="209"/>
      <c r="B35" s="27"/>
      <c r="C35" s="27"/>
      <c r="D35" s="27"/>
      <c r="E35" s="9"/>
      <c r="F35" s="248"/>
      <c r="G35" s="248"/>
      <c r="H35" s="248"/>
      <c r="I35" s="248"/>
      <c r="J35" s="248"/>
      <c r="K35" s="248"/>
      <c r="L35" s="248"/>
      <c r="M35" s="248"/>
      <c r="N35" s="248"/>
      <c r="O35" s="200"/>
      <c r="P35" s="200"/>
      <c r="Q35" s="200"/>
    </row>
    <row r="36" spans="1:17" s="66" customFormat="1" ht="53.25" hidden="1" customHeight="1" x14ac:dyDescent="0.25">
      <c r="A36" s="209"/>
      <c r="B36" s="27"/>
      <c r="C36" s="27"/>
      <c r="D36" s="27"/>
      <c r="E36" s="9"/>
      <c r="F36" s="248"/>
      <c r="G36" s="248"/>
      <c r="H36" s="248"/>
      <c r="I36" s="248"/>
      <c r="J36" s="248"/>
      <c r="K36" s="248"/>
      <c r="L36" s="248"/>
      <c r="M36" s="248"/>
      <c r="N36" s="248"/>
      <c r="O36" s="200"/>
      <c r="P36" s="200"/>
      <c r="Q36" s="200"/>
    </row>
    <row r="37" spans="1:17" s="66" customFormat="1" ht="33.75" customHeight="1" x14ac:dyDescent="0.25">
      <c r="A37" s="210"/>
      <c r="B37" s="27"/>
      <c r="C37" s="27"/>
      <c r="D37" s="27"/>
      <c r="E37" s="24" t="s">
        <v>144</v>
      </c>
      <c r="F37" s="24" t="s">
        <v>29</v>
      </c>
      <c r="G37" s="24"/>
      <c r="H37" s="24"/>
      <c r="I37" s="24"/>
      <c r="J37" s="24"/>
      <c r="K37" s="17">
        <v>2</v>
      </c>
      <c r="L37" s="16">
        <v>2</v>
      </c>
      <c r="M37" s="16">
        <f>L37-K37</f>
        <v>0</v>
      </c>
      <c r="N37" s="23"/>
      <c r="O37" s="26"/>
      <c r="P37" s="26"/>
      <c r="Q37" s="26"/>
    </row>
    <row r="38" spans="1:17" s="66" customFormat="1" ht="56.25" customHeight="1" x14ac:dyDescent="0.25">
      <c r="A38" s="208" t="s">
        <v>58</v>
      </c>
      <c r="B38" s="26">
        <f t="shared" ref="B38:D38" si="2">B39+B40+B41+B42+B43</f>
        <v>20000</v>
      </c>
      <c r="C38" s="26">
        <f t="shared" si="2"/>
        <v>0</v>
      </c>
      <c r="D38" s="26">
        <f t="shared" si="2"/>
        <v>0</v>
      </c>
      <c r="E38" s="248" t="s">
        <v>145</v>
      </c>
      <c r="F38" s="248" t="s">
        <v>60</v>
      </c>
      <c r="G38" s="248">
        <v>0</v>
      </c>
      <c r="H38" s="248">
        <v>0</v>
      </c>
      <c r="I38" s="248">
        <v>0</v>
      </c>
      <c r="J38" s="248">
        <v>0</v>
      </c>
      <c r="K38" s="278">
        <v>2</v>
      </c>
      <c r="L38" s="236">
        <v>3</v>
      </c>
      <c r="M38" s="236">
        <f>L38-K38</f>
        <v>1</v>
      </c>
      <c r="N38" s="263" t="s">
        <v>68</v>
      </c>
      <c r="O38" s="200">
        <v>2</v>
      </c>
      <c r="P38" s="200">
        <v>2</v>
      </c>
      <c r="Q38" s="200">
        <v>2</v>
      </c>
    </row>
    <row r="39" spans="1:17" s="66" customFormat="1" ht="1.5" customHeight="1" x14ac:dyDescent="0.25">
      <c r="A39" s="209"/>
      <c r="B39" s="27">
        <v>20000</v>
      </c>
      <c r="C39" s="27">
        <v>0</v>
      </c>
      <c r="D39" s="27"/>
      <c r="E39" s="248"/>
      <c r="F39" s="248"/>
      <c r="G39" s="248"/>
      <c r="H39" s="248"/>
      <c r="I39" s="248"/>
      <c r="J39" s="248"/>
      <c r="K39" s="278"/>
      <c r="L39" s="237"/>
      <c r="M39" s="237"/>
      <c r="N39" s="264"/>
      <c r="O39" s="200"/>
      <c r="P39" s="200"/>
      <c r="Q39" s="200"/>
    </row>
    <row r="40" spans="1:17" s="66" customFormat="1" ht="57.75" hidden="1" customHeight="1" x14ac:dyDescent="0.25">
      <c r="A40" s="209"/>
      <c r="B40" s="27"/>
      <c r="C40" s="27"/>
      <c r="D40" s="27"/>
      <c r="E40" s="248"/>
      <c r="F40" s="248"/>
      <c r="G40" s="248"/>
      <c r="H40" s="248"/>
      <c r="I40" s="248"/>
      <c r="J40" s="248"/>
      <c r="K40" s="278"/>
      <c r="L40" s="237"/>
      <c r="M40" s="237"/>
      <c r="N40" s="264"/>
      <c r="O40" s="200"/>
      <c r="P40" s="200"/>
      <c r="Q40" s="200"/>
    </row>
    <row r="41" spans="1:17" s="66" customFormat="1" ht="36.75" hidden="1" customHeight="1" x14ac:dyDescent="0.25">
      <c r="A41" s="209"/>
      <c r="B41" s="27"/>
      <c r="C41" s="27"/>
      <c r="D41" s="27"/>
      <c r="E41" s="248"/>
      <c r="F41" s="248"/>
      <c r="G41" s="248"/>
      <c r="H41" s="248"/>
      <c r="I41" s="248"/>
      <c r="J41" s="248"/>
      <c r="K41" s="278"/>
      <c r="L41" s="237"/>
      <c r="M41" s="237"/>
      <c r="N41" s="264"/>
      <c r="O41" s="200"/>
      <c r="P41" s="200"/>
      <c r="Q41" s="200"/>
    </row>
    <row r="42" spans="1:17" s="66" customFormat="1" ht="54" hidden="1" customHeight="1" x14ac:dyDescent="0.25">
      <c r="A42" s="209"/>
      <c r="B42" s="27"/>
      <c r="C42" s="27"/>
      <c r="D42" s="27"/>
      <c r="E42" s="248"/>
      <c r="F42" s="248"/>
      <c r="G42" s="248"/>
      <c r="H42" s="248"/>
      <c r="I42" s="248"/>
      <c r="J42" s="248"/>
      <c r="K42" s="278"/>
      <c r="L42" s="237"/>
      <c r="M42" s="237"/>
      <c r="N42" s="264"/>
      <c r="O42" s="200"/>
      <c r="P42" s="200"/>
      <c r="Q42" s="200"/>
    </row>
    <row r="43" spans="1:17" s="66" customFormat="1" ht="41.25" hidden="1" customHeight="1" x14ac:dyDescent="0.25">
      <c r="A43" s="210"/>
      <c r="B43" s="27"/>
      <c r="C43" s="27"/>
      <c r="D43" s="27"/>
      <c r="E43" s="248"/>
      <c r="F43" s="248"/>
      <c r="G43" s="248"/>
      <c r="H43" s="248"/>
      <c r="I43" s="248"/>
      <c r="J43" s="248"/>
      <c r="K43" s="278"/>
      <c r="L43" s="238"/>
      <c r="M43" s="238"/>
      <c r="N43" s="265"/>
      <c r="O43" s="200"/>
      <c r="P43" s="200"/>
      <c r="Q43" s="200"/>
    </row>
    <row r="44" spans="1:17" s="67" customFormat="1" ht="25.5" hidden="1" customHeight="1" x14ac:dyDescent="0.25">
      <c r="A44" s="249" t="s">
        <v>17</v>
      </c>
      <c r="B44" s="250"/>
      <c r="C44" s="250"/>
      <c r="D44" s="250"/>
      <c r="E44" s="250"/>
      <c r="F44" s="250"/>
      <c r="G44" s="250"/>
      <c r="H44" s="250"/>
      <c r="I44" s="250"/>
      <c r="J44" s="250"/>
      <c r="K44" s="250"/>
      <c r="L44" s="250"/>
      <c r="M44" s="250"/>
      <c r="N44" s="250"/>
      <c r="O44" s="250"/>
      <c r="P44" s="250"/>
      <c r="Q44" s="251"/>
    </row>
    <row r="45" spans="1:17" s="67" customFormat="1" ht="25.5" customHeight="1" x14ac:dyDescent="0.25">
      <c r="A45" s="249" t="s">
        <v>83</v>
      </c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37"/>
      <c r="P45" s="37"/>
      <c r="Q45" s="42"/>
    </row>
    <row r="46" spans="1:17" s="66" customFormat="1" ht="31.5" customHeight="1" x14ac:dyDescent="0.25">
      <c r="A46" s="208" t="s">
        <v>3</v>
      </c>
      <c r="B46" s="26">
        <f t="shared" ref="B46:D46" si="3">B47+B48+B49+B50+B51</f>
        <v>2813662.64</v>
      </c>
      <c r="C46" s="26">
        <f t="shared" si="3"/>
        <v>2642180</v>
      </c>
      <c r="D46" s="26">
        <f t="shared" si="3"/>
        <v>2649110</v>
      </c>
      <c r="E46" s="211" t="s">
        <v>28</v>
      </c>
      <c r="F46" s="213" t="s">
        <v>27</v>
      </c>
      <c r="G46" s="200">
        <v>552.54</v>
      </c>
      <c r="H46" s="200">
        <v>554.91999999999996</v>
      </c>
      <c r="I46" s="200">
        <v>558.79999999999995</v>
      </c>
      <c r="J46" s="200">
        <v>576.12</v>
      </c>
      <c r="K46" s="282">
        <v>618.42999999999995</v>
      </c>
      <c r="L46" s="282">
        <v>806.17</v>
      </c>
      <c r="M46" s="213">
        <f>L46-K46</f>
        <v>187.74</v>
      </c>
      <c r="N46" s="286" t="s">
        <v>68</v>
      </c>
      <c r="O46" s="200">
        <v>582.41</v>
      </c>
      <c r="P46" s="200">
        <v>582.91</v>
      </c>
      <c r="Q46" s="200">
        <v>582.91</v>
      </c>
    </row>
    <row r="47" spans="1:17" s="66" customFormat="1" ht="4.5" customHeight="1" x14ac:dyDescent="0.25">
      <c r="A47" s="209"/>
      <c r="B47" s="26">
        <v>2750662.64</v>
      </c>
      <c r="C47" s="26">
        <v>2572880</v>
      </c>
      <c r="D47" s="26">
        <v>2572880</v>
      </c>
      <c r="E47" s="212"/>
      <c r="F47" s="214"/>
      <c r="G47" s="201"/>
      <c r="H47" s="201"/>
      <c r="I47" s="201"/>
      <c r="J47" s="201"/>
      <c r="K47" s="283"/>
      <c r="L47" s="283"/>
      <c r="M47" s="214"/>
      <c r="N47" s="287"/>
      <c r="O47" s="201"/>
      <c r="P47" s="201"/>
      <c r="Q47" s="201"/>
    </row>
    <row r="48" spans="1:17" s="66" customFormat="1" ht="48" customHeight="1" x14ac:dyDescent="0.25">
      <c r="A48" s="209"/>
      <c r="B48" s="26"/>
      <c r="C48" s="26"/>
      <c r="D48" s="26"/>
      <c r="E48" s="288" t="s">
        <v>146</v>
      </c>
      <c r="F48" s="213" t="s">
        <v>29</v>
      </c>
      <c r="G48" s="201"/>
      <c r="H48" s="201"/>
      <c r="I48" s="201"/>
      <c r="J48" s="201"/>
      <c r="K48" s="282">
        <v>75.5</v>
      </c>
      <c r="L48" s="285">
        <v>76.069999999999993</v>
      </c>
      <c r="M48" s="200">
        <f>L48-K48</f>
        <v>0.56999999999999318</v>
      </c>
      <c r="N48" s="200" t="s">
        <v>68</v>
      </c>
      <c r="O48" s="201"/>
      <c r="P48" s="201"/>
      <c r="Q48" s="201"/>
    </row>
    <row r="49" spans="1:17" s="66" customFormat="1" ht="27.75" hidden="1" customHeight="1" thickBot="1" x14ac:dyDescent="0.3">
      <c r="A49" s="209"/>
      <c r="B49" s="26"/>
      <c r="C49" s="26"/>
      <c r="D49" s="26"/>
      <c r="E49" s="289"/>
      <c r="F49" s="214"/>
      <c r="G49" s="201"/>
      <c r="H49" s="201"/>
      <c r="I49" s="201"/>
      <c r="J49" s="201"/>
      <c r="K49" s="283"/>
      <c r="L49" s="285"/>
      <c r="M49" s="200"/>
      <c r="N49" s="200"/>
      <c r="O49" s="201"/>
      <c r="P49" s="201"/>
      <c r="Q49" s="201"/>
    </row>
    <row r="50" spans="1:17" s="66" customFormat="1" ht="94.5" customHeight="1" x14ac:dyDescent="0.25">
      <c r="A50" s="209"/>
      <c r="B50" s="26"/>
      <c r="C50" s="26"/>
      <c r="D50" s="26"/>
      <c r="E50" s="289"/>
      <c r="F50" s="214"/>
      <c r="G50" s="201"/>
      <c r="H50" s="201"/>
      <c r="I50" s="201"/>
      <c r="J50" s="201"/>
      <c r="K50" s="283"/>
      <c r="L50" s="285"/>
      <c r="M50" s="200"/>
      <c r="N50" s="200"/>
      <c r="O50" s="201"/>
      <c r="P50" s="201"/>
      <c r="Q50" s="201"/>
    </row>
    <row r="51" spans="1:17" s="66" customFormat="1" ht="51" hidden="1" customHeight="1" x14ac:dyDescent="0.25">
      <c r="A51" s="210"/>
      <c r="B51" s="26">
        <v>63000</v>
      </c>
      <c r="C51" s="26">
        <v>69300</v>
      </c>
      <c r="D51" s="26">
        <v>76230</v>
      </c>
      <c r="E51" s="290"/>
      <c r="F51" s="215"/>
      <c r="G51" s="201"/>
      <c r="H51" s="201"/>
      <c r="I51" s="201"/>
      <c r="J51" s="201"/>
      <c r="K51" s="284"/>
      <c r="L51" s="285"/>
      <c r="M51" s="200"/>
      <c r="N51" s="200"/>
      <c r="O51" s="201"/>
      <c r="P51" s="201"/>
      <c r="Q51" s="201"/>
    </row>
    <row r="52" spans="1:17" s="66" customFormat="1" ht="22.5" hidden="1" customHeight="1" x14ac:dyDescent="0.25">
      <c r="A52" s="208" t="s">
        <v>6</v>
      </c>
      <c r="B52" s="26">
        <f t="shared" ref="B52:D52" si="4">B53+B54+B55+B56+B57</f>
        <v>0</v>
      </c>
      <c r="C52" s="26">
        <f t="shared" si="4"/>
        <v>0</v>
      </c>
      <c r="D52" s="26">
        <f t="shared" si="4"/>
        <v>0</v>
      </c>
      <c r="E52" s="193" t="s">
        <v>30</v>
      </c>
      <c r="F52" s="200" t="s">
        <v>29</v>
      </c>
      <c r="G52" s="193">
        <v>75</v>
      </c>
      <c r="H52" s="193">
        <v>87.5</v>
      </c>
      <c r="I52" s="193">
        <v>87.5</v>
      </c>
      <c r="J52" s="193">
        <v>87.5</v>
      </c>
      <c r="K52" s="291" t="s">
        <v>68</v>
      </c>
      <c r="L52" s="293">
        <v>0</v>
      </c>
      <c r="M52" s="213" t="s">
        <v>68</v>
      </c>
      <c r="N52" s="213" t="s">
        <v>68</v>
      </c>
      <c r="O52" s="193">
        <v>87.5</v>
      </c>
      <c r="P52" s="193">
        <v>87.5</v>
      </c>
      <c r="Q52" s="193">
        <v>87.5</v>
      </c>
    </row>
    <row r="53" spans="1:17" s="66" customFormat="1" hidden="1" x14ac:dyDescent="0.25">
      <c r="A53" s="209"/>
      <c r="B53" s="26"/>
      <c r="C53" s="26"/>
      <c r="D53" s="26"/>
      <c r="E53" s="201"/>
      <c r="F53" s="201"/>
      <c r="G53" s="201"/>
      <c r="H53" s="201"/>
      <c r="I53" s="201"/>
      <c r="J53" s="201"/>
      <c r="K53" s="292"/>
      <c r="L53" s="294"/>
      <c r="M53" s="214"/>
      <c r="N53" s="214"/>
      <c r="O53" s="201"/>
      <c r="P53" s="201"/>
      <c r="Q53" s="201"/>
    </row>
    <row r="54" spans="1:17" s="66" customFormat="1" ht="52.5" hidden="1" customHeight="1" x14ac:dyDescent="0.25">
      <c r="A54" s="209"/>
      <c r="B54" s="26"/>
      <c r="C54" s="26"/>
      <c r="D54" s="26"/>
      <c r="E54" s="201"/>
      <c r="F54" s="201"/>
      <c r="G54" s="201"/>
      <c r="H54" s="201"/>
      <c r="I54" s="201"/>
      <c r="J54" s="201"/>
      <c r="K54" s="292"/>
      <c r="L54" s="294"/>
      <c r="M54" s="214"/>
      <c r="N54" s="214"/>
      <c r="O54" s="201"/>
      <c r="P54" s="201"/>
      <c r="Q54" s="201"/>
    </row>
    <row r="55" spans="1:17" s="66" customFormat="1" ht="33.75" hidden="1" customHeight="1" x14ac:dyDescent="0.25">
      <c r="A55" s="209"/>
      <c r="B55" s="26"/>
      <c r="C55" s="26"/>
      <c r="D55" s="26"/>
      <c r="E55" s="201"/>
      <c r="F55" s="201"/>
      <c r="G55" s="201"/>
      <c r="H55" s="201"/>
      <c r="I55" s="201"/>
      <c r="J55" s="201"/>
      <c r="K55" s="292"/>
      <c r="L55" s="294"/>
      <c r="M55" s="214"/>
      <c r="N55" s="214"/>
      <c r="O55" s="201"/>
      <c r="P55" s="201"/>
      <c r="Q55" s="201"/>
    </row>
    <row r="56" spans="1:17" s="66" customFormat="1" ht="17.25" hidden="1" customHeight="1" x14ac:dyDescent="0.25">
      <c r="A56" s="209"/>
      <c r="B56" s="26"/>
      <c r="C56" s="26"/>
      <c r="D56" s="26"/>
      <c r="E56" s="201"/>
      <c r="F56" s="201"/>
      <c r="G56" s="201"/>
      <c r="H56" s="201"/>
      <c r="I56" s="201"/>
      <c r="J56" s="201"/>
      <c r="K56" s="292"/>
      <c r="L56" s="294"/>
      <c r="M56" s="214"/>
      <c r="N56" s="214"/>
      <c r="O56" s="201"/>
      <c r="P56" s="201"/>
      <c r="Q56" s="201"/>
    </row>
    <row r="57" spans="1:17" s="66" customFormat="1" ht="43.5" hidden="1" customHeight="1" x14ac:dyDescent="0.25">
      <c r="A57" s="210"/>
      <c r="B57" s="26"/>
      <c r="C57" s="26"/>
      <c r="D57" s="26"/>
      <c r="E57" s="201"/>
      <c r="F57" s="201"/>
      <c r="G57" s="201"/>
      <c r="H57" s="201"/>
      <c r="I57" s="201"/>
      <c r="J57" s="201"/>
      <c r="K57" s="292"/>
      <c r="L57" s="295"/>
      <c r="M57" s="215"/>
      <c r="N57" s="215"/>
      <c r="O57" s="201"/>
      <c r="P57" s="201"/>
      <c r="Q57" s="201"/>
    </row>
    <row r="58" spans="1:17" s="45" customFormat="1" ht="49.5" hidden="1" customHeight="1" x14ac:dyDescent="0.25">
      <c r="A58" s="296" t="s">
        <v>43</v>
      </c>
      <c r="B58" s="296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96"/>
      <c r="P58" s="296"/>
      <c r="Q58" s="296"/>
    </row>
    <row r="59" spans="1:17" s="66" customFormat="1" ht="54" hidden="1" customHeight="1" x14ac:dyDescent="0.25">
      <c r="A59" s="239" t="s">
        <v>84</v>
      </c>
      <c r="B59" s="240"/>
      <c r="C59" s="240"/>
      <c r="D59" s="240"/>
      <c r="E59" s="240"/>
      <c r="F59" s="240"/>
      <c r="G59" s="240"/>
      <c r="H59" s="240"/>
      <c r="I59" s="240"/>
      <c r="J59" s="240"/>
      <c r="K59" s="240"/>
      <c r="L59" s="240"/>
      <c r="M59" s="240"/>
      <c r="N59" s="241"/>
      <c r="O59" s="205"/>
      <c r="P59" s="194"/>
      <c r="Q59" s="194"/>
    </row>
    <row r="60" spans="1:17" s="66" customFormat="1" ht="24.75" hidden="1" customHeight="1" x14ac:dyDescent="0.25">
      <c r="A60" s="242"/>
      <c r="B60" s="243"/>
      <c r="C60" s="243"/>
      <c r="D60" s="243"/>
      <c r="E60" s="243"/>
      <c r="F60" s="243"/>
      <c r="G60" s="243"/>
      <c r="H60" s="243"/>
      <c r="I60" s="243"/>
      <c r="J60" s="243"/>
      <c r="K60" s="243"/>
      <c r="L60" s="243"/>
      <c r="M60" s="243"/>
      <c r="N60" s="244"/>
      <c r="O60" s="205"/>
      <c r="P60" s="194"/>
      <c r="Q60" s="194"/>
    </row>
    <row r="61" spans="1:17" s="66" customFormat="1" ht="24.75" customHeight="1" x14ac:dyDescent="0.25">
      <c r="A61" s="221" t="s">
        <v>149</v>
      </c>
      <c r="B61" s="222"/>
      <c r="C61" s="222"/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3"/>
      <c r="O61" s="15"/>
      <c r="P61" s="32"/>
      <c r="Q61" s="32"/>
    </row>
    <row r="62" spans="1:17" s="68" customFormat="1" ht="67.5" customHeight="1" x14ac:dyDescent="0.25">
      <c r="A62" s="245" t="s">
        <v>150</v>
      </c>
      <c r="B62" s="26" t="e">
        <f>B63+#REF!+#REF!+B64+B65</f>
        <v>#REF!</v>
      </c>
      <c r="C62" s="26" t="e">
        <f>C63+#REF!+#REF!+C64+C65</f>
        <v>#REF!</v>
      </c>
      <c r="D62" s="26" t="e">
        <f>D63+#REF!+#REF!+D64+D65</f>
        <v>#REF!</v>
      </c>
      <c r="E62" s="22" t="s">
        <v>147</v>
      </c>
      <c r="F62" s="39" t="s">
        <v>27</v>
      </c>
      <c r="G62" s="193"/>
      <c r="H62" s="193"/>
      <c r="I62" s="193">
        <v>7632.52</v>
      </c>
      <c r="J62" s="193">
        <v>7637.35</v>
      </c>
      <c r="K62" s="29">
        <v>11872.46</v>
      </c>
      <c r="L62" s="20">
        <v>12214.29</v>
      </c>
      <c r="M62" s="29">
        <f>L62-K62</f>
        <v>341.83000000000175</v>
      </c>
      <c r="N62" s="38"/>
      <c r="O62" s="193">
        <v>7959.8</v>
      </c>
      <c r="P62" s="193">
        <v>7964.82</v>
      </c>
      <c r="Q62" s="193">
        <v>7964.82</v>
      </c>
    </row>
    <row r="63" spans="1:17" s="70" customFormat="1" ht="64.5" customHeight="1" x14ac:dyDescent="0.25">
      <c r="A63" s="246"/>
      <c r="B63" s="26">
        <v>23915515.370000001</v>
      </c>
      <c r="C63" s="26">
        <v>11196306.27</v>
      </c>
      <c r="D63" s="26">
        <v>6108340</v>
      </c>
      <c r="E63" s="27" t="s">
        <v>148</v>
      </c>
      <c r="F63" s="27" t="s">
        <v>29</v>
      </c>
      <c r="G63" s="193"/>
      <c r="H63" s="193"/>
      <c r="I63" s="193"/>
      <c r="J63" s="193"/>
      <c r="K63" s="21">
        <v>22.77</v>
      </c>
      <c r="L63" s="29">
        <v>23.73</v>
      </c>
      <c r="M63" s="8">
        <f>L63-K63</f>
        <v>0.96000000000000085</v>
      </c>
      <c r="N63" s="69" t="s">
        <v>68</v>
      </c>
      <c r="O63" s="193"/>
      <c r="P63" s="193"/>
      <c r="Q63" s="193"/>
    </row>
    <row r="64" spans="1:17" s="70" customFormat="1" ht="146.25" customHeight="1" x14ac:dyDescent="0.25">
      <c r="A64" s="246"/>
      <c r="B64" s="26">
        <v>2993859</v>
      </c>
      <c r="C64" s="26">
        <v>2993859</v>
      </c>
      <c r="D64" s="26">
        <v>2993859</v>
      </c>
      <c r="E64" s="219" t="s">
        <v>146</v>
      </c>
      <c r="F64" s="205" t="s">
        <v>29</v>
      </c>
      <c r="G64" s="205"/>
      <c r="H64" s="205"/>
      <c r="I64" s="205">
        <v>17.03</v>
      </c>
      <c r="J64" s="205">
        <v>16.02</v>
      </c>
      <c r="K64" s="191">
        <v>75.5</v>
      </c>
      <c r="L64" s="220">
        <v>76.069999999999993</v>
      </c>
      <c r="M64" s="220">
        <f>L64-K64</f>
        <v>0.56999999999999318</v>
      </c>
      <c r="N64" s="198" t="s">
        <v>68</v>
      </c>
      <c r="O64" s="205">
        <v>16.239999999999998</v>
      </c>
      <c r="P64" s="194">
        <v>16.260000000000002</v>
      </c>
      <c r="Q64" s="194">
        <v>16.260000000000002</v>
      </c>
    </row>
    <row r="65" spans="1:17" s="70" customFormat="1" ht="19.5" hidden="1" customHeight="1" x14ac:dyDescent="0.25">
      <c r="A65" s="247"/>
      <c r="B65" s="26">
        <v>495000</v>
      </c>
      <c r="C65" s="26">
        <v>544500</v>
      </c>
      <c r="D65" s="26">
        <v>598950</v>
      </c>
      <c r="E65" s="219"/>
      <c r="F65" s="205"/>
      <c r="G65" s="205"/>
      <c r="H65" s="205"/>
      <c r="I65" s="205"/>
      <c r="J65" s="205"/>
      <c r="K65" s="191"/>
      <c r="L65" s="204"/>
      <c r="M65" s="204"/>
      <c r="N65" s="199"/>
      <c r="O65" s="205"/>
      <c r="P65" s="194"/>
      <c r="Q65" s="194"/>
    </row>
    <row r="66" spans="1:17" s="70" customFormat="1" ht="53.25" customHeight="1" x14ac:dyDescent="0.25">
      <c r="A66" s="245" t="s">
        <v>11</v>
      </c>
      <c r="B66" s="26">
        <f t="shared" ref="B66:D66" si="5">B67+B68+B69+B70+B71</f>
        <v>9948866.9000000004</v>
      </c>
      <c r="C66" s="26">
        <f t="shared" si="5"/>
        <v>10114882.65</v>
      </c>
      <c r="D66" s="26">
        <f t="shared" si="5"/>
        <v>10565882.65</v>
      </c>
      <c r="E66" s="27" t="s">
        <v>151</v>
      </c>
      <c r="F66" s="38" t="s">
        <v>27</v>
      </c>
      <c r="G66" s="193"/>
      <c r="H66" s="193"/>
      <c r="I66" s="193">
        <v>1321.73</v>
      </c>
      <c r="J66" s="193">
        <v>1483.93</v>
      </c>
      <c r="K66" s="29">
        <v>1570.68</v>
      </c>
      <c r="L66" s="29">
        <v>1800.7</v>
      </c>
      <c r="M66" s="29">
        <f>L66-K66</f>
        <v>230.01999999999998</v>
      </c>
      <c r="N66" s="27"/>
      <c r="O66" s="193">
        <v>1502.76</v>
      </c>
      <c r="P66" s="193">
        <v>1504.72</v>
      </c>
      <c r="Q66" s="193">
        <v>1504.72</v>
      </c>
    </row>
    <row r="67" spans="1:17" s="70" customFormat="1" ht="51" customHeight="1" x14ac:dyDescent="0.25">
      <c r="A67" s="246"/>
      <c r="B67" s="26">
        <v>3432049.9</v>
      </c>
      <c r="C67" s="26">
        <v>3188065.65</v>
      </c>
      <c r="D67" s="26">
        <v>3188065.65</v>
      </c>
      <c r="E67" s="193" t="s">
        <v>82</v>
      </c>
      <c r="F67" s="212" t="s">
        <v>29</v>
      </c>
      <c r="G67" s="193"/>
      <c r="H67" s="193"/>
      <c r="I67" s="193"/>
      <c r="J67" s="193"/>
      <c r="K67" s="203">
        <v>0.34</v>
      </c>
      <c r="L67" s="203">
        <v>0.35</v>
      </c>
      <c r="M67" s="203">
        <f>L67-K67</f>
        <v>9.9999999999999534E-3</v>
      </c>
      <c r="N67" s="212" t="s">
        <v>68</v>
      </c>
      <c r="O67" s="193"/>
      <c r="P67" s="193"/>
      <c r="Q67" s="193"/>
    </row>
    <row r="68" spans="1:17" s="70" customFormat="1" ht="65.25" hidden="1" customHeight="1" x14ac:dyDescent="0.25">
      <c r="A68" s="246"/>
      <c r="B68" s="26"/>
      <c r="C68" s="26"/>
      <c r="D68" s="26"/>
      <c r="E68" s="193"/>
      <c r="F68" s="212"/>
      <c r="G68" s="193"/>
      <c r="H68" s="193"/>
      <c r="I68" s="193"/>
      <c r="J68" s="193"/>
      <c r="K68" s="203"/>
      <c r="L68" s="204"/>
      <c r="M68" s="204"/>
      <c r="N68" s="217"/>
      <c r="O68" s="193"/>
      <c r="P68" s="193"/>
      <c r="Q68" s="193"/>
    </row>
    <row r="69" spans="1:17" s="70" customFormat="1" ht="8.25" hidden="1" customHeight="1" x14ac:dyDescent="0.25">
      <c r="A69" s="246"/>
      <c r="B69" s="26"/>
      <c r="C69" s="26"/>
      <c r="D69" s="26"/>
      <c r="E69" s="19"/>
      <c r="F69" s="41"/>
      <c r="G69" s="193"/>
      <c r="H69" s="193"/>
      <c r="I69" s="193"/>
      <c r="J69" s="193"/>
      <c r="K69" s="28"/>
      <c r="L69" s="29"/>
      <c r="M69" s="29"/>
      <c r="N69" s="27"/>
      <c r="O69" s="193"/>
      <c r="P69" s="193"/>
      <c r="Q69" s="193"/>
    </row>
    <row r="70" spans="1:17" s="70" customFormat="1" x14ac:dyDescent="0.25">
      <c r="A70" s="246"/>
      <c r="B70" s="26">
        <v>2416817</v>
      </c>
      <c r="C70" s="26">
        <v>2416817</v>
      </c>
      <c r="D70" s="26">
        <v>2416817</v>
      </c>
      <c r="E70" s="219" t="s">
        <v>146</v>
      </c>
      <c r="F70" s="205" t="s">
        <v>29</v>
      </c>
      <c r="G70" s="194"/>
      <c r="H70" s="194"/>
      <c r="I70" s="194">
        <v>0.45</v>
      </c>
      <c r="J70" s="194">
        <v>0.33</v>
      </c>
      <c r="K70" s="197">
        <v>75.5</v>
      </c>
      <c r="L70" s="195">
        <v>76.069999999999993</v>
      </c>
      <c r="M70" s="195">
        <f>L70-K70</f>
        <v>0.56999999999999318</v>
      </c>
      <c r="N70" s="256" t="s">
        <v>68</v>
      </c>
      <c r="O70" s="194">
        <v>0.33</v>
      </c>
      <c r="P70" s="194">
        <v>0.33</v>
      </c>
      <c r="Q70" s="194">
        <v>0.33</v>
      </c>
    </row>
    <row r="71" spans="1:17" s="70" customFormat="1" ht="132" customHeight="1" x14ac:dyDescent="0.25">
      <c r="A71" s="247"/>
      <c r="B71" s="26">
        <v>4100000</v>
      </c>
      <c r="C71" s="26">
        <v>4510000</v>
      </c>
      <c r="D71" s="26">
        <v>4961000</v>
      </c>
      <c r="E71" s="219"/>
      <c r="F71" s="205"/>
      <c r="G71" s="194"/>
      <c r="H71" s="194"/>
      <c r="I71" s="194"/>
      <c r="J71" s="194"/>
      <c r="K71" s="197"/>
      <c r="L71" s="196"/>
      <c r="M71" s="196"/>
      <c r="N71" s="257"/>
      <c r="O71" s="194"/>
      <c r="P71" s="194"/>
      <c r="Q71" s="194"/>
    </row>
    <row r="72" spans="1:17" s="66" customFormat="1" ht="22.5" customHeight="1" x14ac:dyDescent="0.25">
      <c r="A72" s="269" t="s">
        <v>12</v>
      </c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  <c r="M72" s="270"/>
      <c r="N72" s="271"/>
      <c r="O72" s="193"/>
      <c r="P72" s="193"/>
      <c r="Q72" s="207"/>
    </row>
    <row r="73" spans="1:17" s="66" customFormat="1" ht="78.75" hidden="1" customHeight="1" x14ac:dyDescent="0.25">
      <c r="A73" s="272"/>
      <c r="B73" s="273"/>
      <c r="C73" s="273"/>
      <c r="D73" s="273"/>
      <c r="E73" s="273"/>
      <c r="F73" s="273"/>
      <c r="G73" s="273"/>
      <c r="H73" s="273"/>
      <c r="I73" s="273"/>
      <c r="J73" s="273"/>
      <c r="K73" s="273"/>
      <c r="L73" s="273"/>
      <c r="M73" s="273"/>
      <c r="N73" s="274"/>
      <c r="O73" s="193"/>
      <c r="P73" s="193"/>
      <c r="Q73" s="207"/>
    </row>
    <row r="74" spans="1:17" s="66" customFormat="1" ht="51.75" hidden="1" customHeight="1" x14ac:dyDescent="0.25">
      <c r="A74" s="272"/>
      <c r="B74" s="273"/>
      <c r="C74" s="273"/>
      <c r="D74" s="273"/>
      <c r="E74" s="273"/>
      <c r="F74" s="273"/>
      <c r="G74" s="273"/>
      <c r="H74" s="273"/>
      <c r="I74" s="273"/>
      <c r="J74" s="273"/>
      <c r="K74" s="273"/>
      <c r="L74" s="273"/>
      <c r="M74" s="273"/>
      <c r="N74" s="274"/>
      <c r="O74" s="193"/>
      <c r="P74" s="193"/>
      <c r="Q74" s="207"/>
    </row>
    <row r="75" spans="1:17" s="66" customFormat="1" ht="33.75" hidden="1" customHeight="1" x14ac:dyDescent="0.25">
      <c r="A75" s="272"/>
      <c r="B75" s="273"/>
      <c r="C75" s="273"/>
      <c r="D75" s="273"/>
      <c r="E75" s="273"/>
      <c r="F75" s="273"/>
      <c r="G75" s="273"/>
      <c r="H75" s="273"/>
      <c r="I75" s="273"/>
      <c r="J75" s="273"/>
      <c r="K75" s="273"/>
      <c r="L75" s="273"/>
      <c r="M75" s="273"/>
      <c r="N75" s="274"/>
      <c r="O75" s="193"/>
      <c r="P75" s="193"/>
      <c r="Q75" s="207"/>
    </row>
    <row r="76" spans="1:17" s="66" customFormat="1" ht="54" hidden="1" customHeight="1" x14ac:dyDescent="0.25">
      <c r="A76" s="272"/>
      <c r="B76" s="273"/>
      <c r="C76" s="273"/>
      <c r="D76" s="273"/>
      <c r="E76" s="273"/>
      <c r="F76" s="273"/>
      <c r="G76" s="273"/>
      <c r="H76" s="273"/>
      <c r="I76" s="273"/>
      <c r="J76" s="273"/>
      <c r="K76" s="273"/>
      <c r="L76" s="273"/>
      <c r="M76" s="273"/>
      <c r="N76" s="274"/>
      <c r="O76" s="193"/>
      <c r="P76" s="193"/>
      <c r="Q76" s="207"/>
    </row>
    <row r="77" spans="1:17" s="66" customFormat="1" ht="33" hidden="1" customHeight="1" x14ac:dyDescent="0.25">
      <c r="A77" s="275"/>
      <c r="B77" s="276"/>
      <c r="C77" s="276"/>
      <c r="D77" s="276"/>
      <c r="E77" s="276"/>
      <c r="F77" s="276"/>
      <c r="G77" s="276"/>
      <c r="H77" s="276"/>
      <c r="I77" s="276"/>
      <c r="J77" s="276"/>
      <c r="K77" s="276"/>
      <c r="L77" s="276"/>
      <c r="M77" s="276"/>
      <c r="N77" s="277"/>
      <c r="O77" s="193"/>
      <c r="P77" s="193"/>
      <c r="Q77" s="207"/>
    </row>
    <row r="78" spans="1:17" s="66" customFormat="1" ht="51" customHeight="1" x14ac:dyDescent="0.25">
      <c r="A78" s="208" t="s">
        <v>155</v>
      </c>
      <c r="B78" s="26" t="e">
        <f>B79+B80+B81+B82+#REF!</f>
        <v>#REF!</v>
      </c>
      <c r="C78" s="26" t="e">
        <f>C79+C80+C81+C82+#REF!</f>
        <v>#REF!</v>
      </c>
      <c r="D78" s="26" t="e">
        <f>D79+D80+D81+D82+#REF!</f>
        <v>#REF!</v>
      </c>
      <c r="E78" s="211" t="s">
        <v>152</v>
      </c>
      <c r="F78" s="211" t="s">
        <v>29</v>
      </c>
      <c r="G78" s="193"/>
      <c r="H78" s="193"/>
      <c r="I78" s="193">
        <v>4.08</v>
      </c>
      <c r="J78" s="193">
        <v>4.1100000000000003</v>
      </c>
      <c r="K78" s="252">
        <v>6.74</v>
      </c>
      <c r="L78" s="252">
        <v>6.52</v>
      </c>
      <c r="M78" s="220">
        <f>L78-K78</f>
        <v>-0.22000000000000064</v>
      </c>
      <c r="N78" s="254" t="s">
        <v>191</v>
      </c>
      <c r="O78" s="193">
        <v>4.05</v>
      </c>
      <c r="P78" s="193">
        <v>4.05</v>
      </c>
      <c r="Q78" s="193">
        <v>4.05</v>
      </c>
    </row>
    <row r="79" spans="1:17" s="66" customFormat="1" ht="84" hidden="1" customHeight="1" x14ac:dyDescent="0.25">
      <c r="A79" s="209"/>
      <c r="B79" s="26">
        <v>12247629.880000001</v>
      </c>
      <c r="C79" s="26">
        <v>12667608</v>
      </c>
      <c r="D79" s="26">
        <v>8761608</v>
      </c>
      <c r="E79" s="212"/>
      <c r="F79" s="212"/>
      <c r="G79" s="193"/>
      <c r="H79" s="193"/>
      <c r="I79" s="193"/>
      <c r="J79" s="193"/>
      <c r="K79" s="253"/>
      <c r="L79" s="253"/>
      <c r="M79" s="203"/>
      <c r="N79" s="255"/>
      <c r="O79" s="193"/>
      <c r="P79" s="193"/>
      <c r="Q79" s="193"/>
    </row>
    <row r="80" spans="1:17" s="66" customFormat="1" ht="166.5" customHeight="1" x14ac:dyDescent="0.25">
      <c r="A80" s="209"/>
      <c r="B80" s="26"/>
      <c r="C80" s="26"/>
      <c r="D80" s="26"/>
      <c r="E80" s="10" t="s">
        <v>153</v>
      </c>
      <c r="F80" s="27" t="s">
        <v>29</v>
      </c>
      <c r="G80" s="193"/>
      <c r="H80" s="193"/>
      <c r="I80" s="193"/>
      <c r="J80" s="193"/>
      <c r="K80" s="36">
        <v>95</v>
      </c>
      <c r="L80" s="36">
        <v>95</v>
      </c>
      <c r="M80" s="29">
        <f>L80-K80</f>
        <v>0</v>
      </c>
      <c r="N80" s="29" t="s">
        <v>68</v>
      </c>
      <c r="O80" s="193"/>
      <c r="P80" s="193"/>
      <c r="Q80" s="193"/>
    </row>
    <row r="81" spans="1:17" s="66" customFormat="1" ht="43.5" hidden="1" customHeight="1" thickBot="1" x14ac:dyDescent="0.3">
      <c r="A81" s="209"/>
      <c r="B81" s="26"/>
      <c r="C81" s="26"/>
      <c r="D81" s="26"/>
      <c r="E81" s="40"/>
      <c r="F81" s="38"/>
      <c r="G81" s="193"/>
      <c r="H81" s="193"/>
      <c r="I81" s="193"/>
      <c r="J81" s="193"/>
      <c r="K81" s="36"/>
      <c r="L81" s="36"/>
      <c r="M81" s="29">
        <f t="shared" ref="M81:M82" si="6">L81-K81</f>
        <v>0</v>
      </c>
      <c r="N81" s="38"/>
      <c r="O81" s="193"/>
      <c r="P81" s="193"/>
      <c r="Q81" s="193"/>
    </row>
    <row r="82" spans="1:17" s="66" customFormat="1" ht="54" customHeight="1" x14ac:dyDescent="0.25">
      <c r="A82" s="209"/>
      <c r="B82" s="26"/>
      <c r="C82" s="26"/>
      <c r="D82" s="26"/>
      <c r="E82" s="27" t="s">
        <v>154</v>
      </c>
      <c r="F82" s="27" t="s">
        <v>29</v>
      </c>
      <c r="G82" s="193"/>
      <c r="H82" s="193"/>
      <c r="I82" s="193"/>
      <c r="J82" s="193"/>
      <c r="K82" s="36">
        <v>100</v>
      </c>
      <c r="L82" s="36">
        <v>100</v>
      </c>
      <c r="M82" s="29">
        <f t="shared" si="6"/>
        <v>0</v>
      </c>
      <c r="N82" s="38"/>
      <c r="O82" s="193"/>
      <c r="P82" s="193"/>
      <c r="Q82" s="193"/>
    </row>
    <row r="83" spans="1:17" s="66" customFormat="1" ht="16.149999999999999" customHeight="1" x14ac:dyDescent="0.25">
      <c r="A83" s="208" t="s">
        <v>13</v>
      </c>
      <c r="B83" s="26">
        <f t="shared" ref="B83:D83" si="7">B84+B85+B86+B87+B88</f>
        <v>84000</v>
      </c>
      <c r="C83" s="26">
        <f t="shared" si="7"/>
        <v>0</v>
      </c>
      <c r="D83" s="26">
        <f t="shared" si="7"/>
        <v>0</v>
      </c>
      <c r="E83" s="192" t="s">
        <v>156</v>
      </c>
      <c r="F83" s="193" t="s">
        <v>29</v>
      </c>
      <c r="G83" s="193">
        <v>4.95</v>
      </c>
      <c r="H83" s="193">
        <v>5.33</v>
      </c>
      <c r="I83" s="193">
        <v>5.33</v>
      </c>
      <c r="J83" s="193">
        <v>5.33</v>
      </c>
      <c r="K83" s="268">
        <v>5.33</v>
      </c>
      <c r="L83" s="252">
        <v>5.33</v>
      </c>
      <c r="M83" s="191">
        <f>L83-K83</f>
        <v>0</v>
      </c>
      <c r="N83" s="254"/>
      <c r="O83" s="193">
        <v>5.33</v>
      </c>
      <c r="P83" s="193">
        <v>5.33</v>
      </c>
      <c r="Q83" s="193">
        <v>5.33</v>
      </c>
    </row>
    <row r="84" spans="1:17" s="66" customFormat="1" ht="53.25" customHeight="1" x14ac:dyDescent="0.25">
      <c r="A84" s="209"/>
      <c r="B84" s="26">
        <v>84000</v>
      </c>
      <c r="C84" s="26">
        <v>0</v>
      </c>
      <c r="D84" s="26"/>
      <c r="E84" s="192"/>
      <c r="F84" s="193"/>
      <c r="G84" s="193"/>
      <c r="H84" s="193"/>
      <c r="I84" s="193"/>
      <c r="J84" s="193"/>
      <c r="K84" s="268"/>
      <c r="L84" s="253"/>
      <c r="M84" s="191"/>
      <c r="N84" s="266"/>
      <c r="O84" s="193"/>
      <c r="P84" s="193"/>
      <c r="Q84" s="193"/>
    </row>
    <row r="85" spans="1:17" s="66" customFormat="1" ht="50.25" hidden="1" customHeight="1" x14ac:dyDescent="0.25">
      <c r="A85" s="209"/>
      <c r="B85" s="26"/>
      <c r="C85" s="26"/>
      <c r="D85" s="26"/>
      <c r="E85" s="192"/>
      <c r="F85" s="193"/>
      <c r="G85" s="193"/>
      <c r="H85" s="193"/>
      <c r="I85" s="193"/>
      <c r="J85" s="193"/>
      <c r="K85" s="268"/>
      <c r="L85" s="253"/>
      <c r="M85" s="191"/>
      <c r="N85" s="266"/>
      <c r="O85" s="193"/>
      <c r="P85" s="193"/>
      <c r="Q85" s="193"/>
    </row>
    <row r="86" spans="1:17" s="66" customFormat="1" ht="32.25" hidden="1" customHeight="1" thickBot="1" x14ac:dyDescent="0.3">
      <c r="A86" s="209"/>
      <c r="B86" s="26"/>
      <c r="C86" s="26"/>
      <c r="D86" s="26"/>
      <c r="E86" s="192"/>
      <c r="F86" s="193"/>
      <c r="G86" s="193"/>
      <c r="H86" s="193"/>
      <c r="I86" s="193"/>
      <c r="J86" s="193"/>
      <c r="K86" s="268"/>
      <c r="L86" s="253"/>
      <c r="M86" s="191"/>
      <c r="N86" s="266"/>
      <c r="O86" s="193"/>
      <c r="P86" s="193"/>
      <c r="Q86" s="193"/>
    </row>
    <row r="87" spans="1:17" s="66" customFormat="1" ht="54" hidden="1" customHeight="1" x14ac:dyDescent="0.25">
      <c r="A87" s="209"/>
      <c r="B87" s="26"/>
      <c r="C87" s="26"/>
      <c r="D87" s="26"/>
      <c r="E87" s="192"/>
      <c r="F87" s="193"/>
      <c r="G87" s="193"/>
      <c r="H87" s="193"/>
      <c r="I87" s="193"/>
      <c r="J87" s="193"/>
      <c r="K87" s="268"/>
      <c r="L87" s="253"/>
      <c r="M87" s="191"/>
      <c r="N87" s="266"/>
      <c r="O87" s="193"/>
      <c r="P87" s="193"/>
      <c r="Q87" s="193"/>
    </row>
    <row r="88" spans="1:17" s="66" customFormat="1" ht="15.75" hidden="1" customHeight="1" x14ac:dyDescent="0.25">
      <c r="A88" s="210"/>
      <c r="B88" s="26"/>
      <c r="C88" s="26"/>
      <c r="D88" s="26"/>
      <c r="E88" s="192"/>
      <c r="F88" s="193"/>
      <c r="G88" s="193"/>
      <c r="H88" s="193"/>
      <c r="I88" s="193"/>
      <c r="J88" s="193"/>
      <c r="K88" s="268"/>
      <c r="L88" s="267"/>
      <c r="M88" s="191"/>
      <c r="N88" s="255"/>
      <c r="O88" s="193"/>
      <c r="P88" s="193"/>
      <c r="Q88" s="193"/>
    </row>
    <row r="89" spans="1:17" ht="30" hidden="1" customHeight="1" x14ac:dyDescent="0.25">
      <c r="A89" s="206" t="s">
        <v>14</v>
      </c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</row>
    <row r="90" spans="1:17" ht="21.75" customHeight="1" x14ac:dyDescent="0.25">
      <c r="A90" s="193" t="s">
        <v>64</v>
      </c>
      <c r="B90" s="193"/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</row>
    <row r="91" spans="1:17" ht="21.75" customHeight="1" x14ac:dyDescent="0.25">
      <c r="A91" s="233" t="s">
        <v>158</v>
      </c>
      <c r="B91" s="234"/>
      <c r="C91" s="234"/>
      <c r="D91" s="234"/>
      <c r="E91" s="234"/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5"/>
    </row>
    <row r="92" spans="1:17" ht="28.5" hidden="1" customHeight="1" x14ac:dyDescent="0.25">
      <c r="A92" s="206" t="s">
        <v>44</v>
      </c>
      <c r="B92" s="206"/>
      <c r="C92" s="206"/>
      <c r="D92" s="206"/>
      <c r="E92" s="206"/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</row>
    <row r="93" spans="1:17" s="71" customFormat="1" ht="27" hidden="1" customHeight="1" x14ac:dyDescent="0.25">
      <c r="A93" s="224" t="s">
        <v>15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6"/>
      <c r="O93" s="200" t="s">
        <v>31</v>
      </c>
      <c r="P93" s="200" t="s">
        <v>31</v>
      </c>
      <c r="Q93" s="200" t="s">
        <v>31</v>
      </c>
    </row>
    <row r="94" spans="1:17" s="71" customFormat="1" ht="78.75" hidden="1" customHeight="1" x14ac:dyDescent="0.25">
      <c r="A94" s="227"/>
      <c r="B94" s="228"/>
      <c r="C94" s="228"/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9"/>
      <c r="O94" s="201"/>
      <c r="P94" s="201"/>
      <c r="Q94" s="201"/>
    </row>
    <row r="95" spans="1:17" s="71" customFormat="1" ht="48.75" hidden="1" customHeight="1" x14ac:dyDescent="0.25">
      <c r="A95" s="227"/>
      <c r="B95" s="228"/>
      <c r="C95" s="228"/>
      <c r="D95" s="228"/>
      <c r="E95" s="228"/>
      <c r="F95" s="228"/>
      <c r="G95" s="228"/>
      <c r="H95" s="228"/>
      <c r="I95" s="228"/>
      <c r="J95" s="228"/>
      <c r="K95" s="228"/>
      <c r="L95" s="228"/>
      <c r="M95" s="228"/>
      <c r="N95" s="229"/>
      <c r="O95" s="201"/>
      <c r="P95" s="201"/>
      <c r="Q95" s="201"/>
    </row>
    <row r="96" spans="1:17" s="71" customFormat="1" ht="18" hidden="1" customHeight="1" thickBot="1" x14ac:dyDescent="0.3">
      <c r="A96" s="227"/>
      <c r="B96" s="228"/>
      <c r="C96" s="228"/>
      <c r="D96" s="228"/>
      <c r="E96" s="228"/>
      <c r="F96" s="228"/>
      <c r="G96" s="228"/>
      <c r="H96" s="228"/>
      <c r="I96" s="228"/>
      <c r="J96" s="228"/>
      <c r="K96" s="228"/>
      <c r="L96" s="228"/>
      <c r="M96" s="228"/>
      <c r="N96" s="229"/>
      <c r="O96" s="201"/>
      <c r="P96" s="201"/>
      <c r="Q96" s="201"/>
    </row>
    <row r="97" spans="1:17" s="71" customFormat="1" ht="50.45" hidden="1" customHeight="1" x14ac:dyDescent="0.25">
      <c r="A97" s="227"/>
      <c r="B97" s="228"/>
      <c r="C97" s="228"/>
      <c r="D97" s="228"/>
      <c r="E97" s="228"/>
      <c r="F97" s="228"/>
      <c r="G97" s="228"/>
      <c r="H97" s="228"/>
      <c r="I97" s="228"/>
      <c r="J97" s="228"/>
      <c r="K97" s="228"/>
      <c r="L97" s="228"/>
      <c r="M97" s="228"/>
      <c r="N97" s="229"/>
      <c r="O97" s="201"/>
      <c r="P97" s="201"/>
      <c r="Q97" s="201"/>
    </row>
    <row r="98" spans="1:17" s="71" customFormat="1" ht="34.5" hidden="1" customHeight="1" x14ac:dyDescent="0.25">
      <c r="A98" s="230"/>
      <c r="B98" s="231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2"/>
      <c r="O98" s="201"/>
      <c r="P98" s="201"/>
      <c r="Q98" s="201"/>
    </row>
    <row r="99" spans="1:17" s="71" customFormat="1" ht="15.75" customHeight="1" x14ac:dyDescent="0.25">
      <c r="A99" s="208" t="s">
        <v>157</v>
      </c>
      <c r="B99" s="26">
        <f t="shared" ref="B99:D99" si="8">B100+B101+B102+B103+B104</f>
        <v>0</v>
      </c>
      <c r="C99" s="26">
        <f t="shared" si="8"/>
        <v>0</v>
      </c>
      <c r="D99" s="26">
        <f t="shared" si="8"/>
        <v>0</v>
      </c>
      <c r="E99" s="193" t="s">
        <v>57</v>
      </c>
      <c r="F99" s="200" t="s">
        <v>29</v>
      </c>
      <c r="G99" s="200" t="s">
        <v>31</v>
      </c>
      <c r="H99" s="200" t="s">
        <v>31</v>
      </c>
      <c r="I99" s="200" t="s">
        <v>31</v>
      </c>
      <c r="J99" s="200" t="s">
        <v>31</v>
      </c>
      <c r="K99" s="195">
        <v>100</v>
      </c>
      <c r="L99" s="218" t="s">
        <v>188</v>
      </c>
      <c r="M99" s="194" t="s">
        <v>68</v>
      </c>
      <c r="N99" s="200" t="s">
        <v>68</v>
      </c>
      <c r="O99" s="200" t="s">
        <v>31</v>
      </c>
      <c r="P99" s="200" t="s">
        <v>31</v>
      </c>
      <c r="Q99" s="200" t="s">
        <v>31</v>
      </c>
    </row>
    <row r="100" spans="1:17" s="71" customFormat="1" ht="48" customHeight="1" x14ac:dyDescent="0.25">
      <c r="A100" s="209"/>
      <c r="B100" s="27">
        <v>0</v>
      </c>
      <c r="C100" s="27"/>
      <c r="D100" s="27"/>
      <c r="E100" s="194"/>
      <c r="F100" s="201"/>
      <c r="G100" s="201"/>
      <c r="H100" s="201"/>
      <c r="I100" s="201"/>
      <c r="J100" s="201"/>
      <c r="K100" s="202"/>
      <c r="L100" s="218"/>
      <c r="M100" s="194"/>
      <c r="N100" s="200"/>
      <c r="O100" s="201"/>
      <c r="P100" s="201"/>
      <c r="Q100" s="201"/>
    </row>
    <row r="101" spans="1:17" s="71" customFormat="1" ht="54.75" hidden="1" customHeight="1" x14ac:dyDescent="0.25">
      <c r="A101" s="209"/>
      <c r="B101" s="27"/>
      <c r="C101" s="27"/>
      <c r="D101" s="27"/>
      <c r="E101" s="194"/>
      <c r="F101" s="201"/>
      <c r="G101" s="201"/>
      <c r="H101" s="201"/>
      <c r="I101" s="201"/>
      <c r="J101" s="201"/>
      <c r="K101" s="202"/>
      <c r="L101" s="218"/>
      <c r="M101" s="194"/>
      <c r="N101" s="200"/>
      <c r="O101" s="201"/>
      <c r="P101" s="201"/>
      <c r="Q101" s="201"/>
    </row>
    <row r="102" spans="1:17" s="71" customFormat="1" ht="16.5" hidden="1" customHeight="1" thickBot="1" x14ac:dyDescent="0.3">
      <c r="A102" s="209"/>
      <c r="B102" s="27"/>
      <c r="C102" s="27"/>
      <c r="D102" s="27"/>
      <c r="E102" s="194"/>
      <c r="F102" s="201"/>
      <c r="G102" s="201"/>
      <c r="H102" s="201"/>
      <c r="I102" s="201"/>
      <c r="J102" s="201"/>
      <c r="K102" s="202"/>
      <c r="L102" s="218"/>
      <c r="M102" s="194"/>
      <c r="N102" s="200"/>
      <c r="O102" s="201"/>
      <c r="P102" s="201"/>
      <c r="Q102" s="201"/>
    </row>
    <row r="103" spans="1:17" s="71" customFormat="1" ht="15.75" hidden="1" customHeight="1" x14ac:dyDescent="0.25">
      <c r="A103" s="209"/>
      <c r="B103" s="27"/>
      <c r="C103" s="27"/>
      <c r="D103" s="27"/>
      <c r="E103" s="194"/>
      <c r="F103" s="201"/>
      <c r="G103" s="201"/>
      <c r="H103" s="201"/>
      <c r="I103" s="201"/>
      <c r="J103" s="201"/>
      <c r="K103" s="202"/>
      <c r="L103" s="218"/>
      <c r="M103" s="194"/>
      <c r="N103" s="200"/>
      <c r="O103" s="201"/>
      <c r="P103" s="201"/>
      <c r="Q103" s="201"/>
    </row>
    <row r="104" spans="1:17" s="71" customFormat="1" ht="15.75" hidden="1" customHeight="1" x14ac:dyDescent="0.25">
      <c r="A104" s="210"/>
      <c r="B104" s="27"/>
      <c r="C104" s="27"/>
      <c r="D104" s="27"/>
      <c r="E104" s="194"/>
      <c r="F104" s="201"/>
      <c r="G104" s="201"/>
      <c r="H104" s="201"/>
      <c r="I104" s="201"/>
      <c r="J104" s="201"/>
      <c r="K104" s="196"/>
      <c r="L104" s="218"/>
      <c r="M104" s="194"/>
      <c r="N104" s="200"/>
      <c r="O104" s="201"/>
      <c r="P104" s="201"/>
      <c r="Q104" s="201"/>
    </row>
    <row r="105" spans="1:17" s="71" customFormat="1" ht="43.5" customHeight="1" x14ac:dyDescent="0.25">
      <c r="A105" s="208" t="s">
        <v>19</v>
      </c>
      <c r="B105" s="27"/>
      <c r="C105" s="27"/>
      <c r="D105" s="27"/>
      <c r="E105" s="27" t="s">
        <v>159</v>
      </c>
      <c r="F105" s="30" t="s">
        <v>71</v>
      </c>
      <c r="G105" s="25"/>
      <c r="H105" s="25"/>
      <c r="I105" s="25"/>
      <c r="J105" s="25"/>
      <c r="K105" s="14">
        <v>9642</v>
      </c>
      <c r="L105" s="14" t="s">
        <v>182</v>
      </c>
      <c r="M105" s="32" t="s">
        <v>68</v>
      </c>
      <c r="N105" s="26"/>
      <c r="O105" s="25"/>
      <c r="P105" s="25"/>
      <c r="Q105" s="25"/>
    </row>
    <row r="106" spans="1:17" s="71" customFormat="1" ht="99.75" customHeight="1" x14ac:dyDescent="0.25">
      <c r="A106" s="210"/>
      <c r="B106" s="27"/>
      <c r="C106" s="27"/>
      <c r="D106" s="27"/>
      <c r="E106" s="27" t="s">
        <v>161</v>
      </c>
      <c r="F106" s="30" t="s">
        <v>29</v>
      </c>
      <c r="G106" s="25"/>
      <c r="H106" s="25"/>
      <c r="I106" s="25"/>
      <c r="J106" s="25"/>
      <c r="K106" s="13">
        <v>100</v>
      </c>
      <c r="L106" s="31" t="s">
        <v>188</v>
      </c>
      <c r="M106" s="32" t="s">
        <v>68</v>
      </c>
      <c r="N106" s="26"/>
      <c r="O106" s="25"/>
      <c r="P106" s="25"/>
      <c r="Q106" s="25"/>
    </row>
    <row r="107" spans="1:17" s="71" customFormat="1" ht="22.5" customHeight="1" x14ac:dyDescent="0.25">
      <c r="A107" s="208" t="s">
        <v>20</v>
      </c>
      <c r="B107" s="26" t="e">
        <f>B108+#REF!+#REF!+#REF!+#REF!</f>
        <v>#REF!</v>
      </c>
      <c r="C107" s="26" t="e">
        <f>C108+#REF!+#REF!+#REF!+#REF!</f>
        <v>#REF!</v>
      </c>
      <c r="D107" s="26" t="e">
        <f>D108+#REF!+#REF!+#REF!+#REF!</f>
        <v>#REF!</v>
      </c>
      <c r="E107" s="193" t="s">
        <v>32</v>
      </c>
      <c r="F107" s="200" t="s">
        <v>29</v>
      </c>
      <c r="G107" s="200" t="s">
        <v>31</v>
      </c>
      <c r="H107" s="200" t="s">
        <v>31</v>
      </c>
      <c r="I107" s="200" t="s">
        <v>31</v>
      </c>
      <c r="J107" s="200" t="s">
        <v>31</v>
      </c>
      <c r="K107" s="197">
        <v>100</v>
      </c>
      <c r="L107" s="218" t="s">
        <v>188</v>
      </c>
      <c r="M107" s="194" t="s">
        <v>68</v>
      </c>
      <c r="N107" s="200" t="s">
        <v>68</v>
      </c>
      <c r="O107" s="200" t="s">
        <v>31</v>
      </c>
      <c r="P107" s="200" t="s">
        <v>31</v>
      </c>
      <c r="Q107" s="200" t="s">
        <v>31</v>
      </c>
    </row>
    <row r="108" spans="1:17" s="71" customFormat="1" ht="48" customHeight="1" x14ac:dyDescent="0.25">
      <c r="A108" s="209"/>
      <c r="B108" s="27"/>
      <c r="C108" s="27"/>
      <c r="D108" s="27"/>
      <c r="E108" s="193"/>
      <c r="F108" s="200"/>
      <c r="G108" s="200"/>
      <c r="H108" s="200"/>
      <c r="I108" s="200"/>
      <c r="J108" s="200"/>
      <c r="K108" s="197"/>
      <c r="L108" s="218"/>
      <c r="M108" s="194"/>
      <c r="N108" s="200"/>
      <c r="O108" s="200"/>
      <c r="P108" s="200"/>
      <c r="Q108" s="200"/>
    </row>
    <row r="109" spans="1:17" s="71" customFormat="1" ht="21.75" customHeight="1" x14ac:dyDescent="0.25">
      <c r="A109" s="208" t="s">
        <v>38</v>
      </c>
      <c r="B109" s="26">
        <f t="shared" ref="B109:D109" si="9">B110+B111+B112+B113+B114</f>
        <v>195736</v>
      </c>
      <c r="C109" s="26">
        <f t="shared" si="9"/>
        <v>0</v>
      </c>
      <c r="D109" s="26">
        <f t="shared" si="9"/>
        <v>0</v>
      </c>
      <c r="E109" s="193" t="s">
        <v>33</v>
      </c>
      <c r="F109" s="200" t="s">
        <v>29</v>
      </c>
      <c r="G109" s="200" t="s">
        <v>34</v>
      </c>
      <c r="H109" s="200" t="s">
        <v>34</v>
      </c>
      <c r="I109" s="200" t="s">
        <v>34</v>
      </c>
      <c r="J109" s="200" t="s">
        <v>34</v>
      </c>
      <c r="K109" s="197">
        <v>100</v>
      </c>
      <c r="L109" s="218" t="s">
        <v>188</v>
      </c>
      <c r="M109" s="256" t="s">
        <v>68</v>
      </c>
      <c r="N109" s="213" t="s">
        <v>68</v>
      </c>
      <c r="O109" s="200" t="s">
        <v>34</v>
      </c>
      <c r="P109" s="200" t="s">
        <v>34</v>
      </c>
      <c r="Q109" s="200" t="s">
        <v>34</v>
      </c>
    </row>
    <row r="110" spans="1:17" s="71" customFormat="1" ht="54.75" customHeight="1" x14ac:dyDescent="0.25">
      <c r="A110" s="209"/>
      <c r="B110" s="27">
        <v>195736</v>
      </c>
      <c r="C110" s="27">
        <v>0</v>
      </c>
      <c r="D110" s="27">
        <v>0</v>
      </c>
      <c r="E110" s="201"/>
      <c r="F110" s="200"/>
      <c r="G110" s="200"/>
      <c r="H110" s="200"/>
      <c r="I110" s="200"/>
      <c r="J110" s="200"/>
      <c r="K110" s="197"/>
      <c r="L110" s="218"/>
      <c r="M110" s="259"/>
      <c r="N110" s="214"/>
      <c r="O110" s="200"/>
      <c r="P110" s="200"/>
      <c r="Q110" s="200"/>
    </row>
    <row r="111" spans="1:17" s="71" customFormat="1" ht="54" hidden="1" customHeight="1" x14ac:dyDescent="0.25">
      <c r="A111" s="209"/>
      <c r="B111" s="27"/>
      <c r="C111" s="27"/>
      <c r="D111" s="27"/>
      <c r="E111" s="201"/>
      <c r="F111" s="200"/>
      <c r="G111" s="200"/>
      <c r="H111" s="200"/>
      <c r="I111" s="200"/>
      <c r="J111" s="200"/>
      <c r="K111" s="197"/>
      <c r="L111" s="218"/>
      <c r="M111" s="259"/>
      <c r="N111" s="214"/>
      <c r="O111" s="200"/>
      <c r="P111" s="200"/>
      <c r="Q111" s="200"/>
    </row>
    <row r="112" spans="1:17" s="71" customFormat="1" ht="29.25" hidden="1" customHeight="1" thickBot="1" x14ac:dyDescent="0.3">
      <c r="A112" s="209"/>
      <c r="B112" s="27"/>
      <c r="C112" s="27"/>
      <c r="D112" s="27"/>
      <c r="E112" s="201"/>
      <c r="F112" s="200"/>
      <c r="G112" s="200"/>
      <c r="H112" s="200"/>
      <c r="I112" s="200"/>
      <c r="J112" s="200"/>
      <c r="K112" s="197"/>
      <c r="L112" s="218"/>
      <c r="M112" s="259"/>
      <c r="N112" s="214"/>
      <c r="O112" s="200"/>
      <c r="P112" s="200"/>
      <c r="Q112" s="200"/>
    </row>
    <row r="113" spans="1:17" s="71" customFormat="1" ht="54" hidden="1" customHeight="1" x14ac:dyDescent="0.25">
      <c r="A113" s="209"/>
      <c r="B113" s="27"/>
      <c r="C113" s="27"/>
      <c r="D113" s="27"/>
      <c r="E113" s="201"/>
      <c r="F113" s="200"/>
      <c r="G113" s="200"/>
      <c r="H113" s="200"/>
      <c r="I113" s="200"/>
      <c r="J113" s="200"/>
      <c r="K113" s="197"/>
      <c r="L113" s="218"/>
      <c r="M113" s="259"/>
      <c r="N113" s="214"/>
      <c r="O113" s="200"/>
      <c r="P113" s="200"/>
      <c r="Q113" s="200"/>
    </row>
    <row r="114" spans="1:17" s="71" customFormat="1" ht="30.75" hidden="1" customHeight="1" x14ac:dyDescent="0.25">
      <c r="A114" s="210"/>
      <c r="B114" s="27"/>
      <c r="C114" s="27"/>
      <c r="D114" s="27"/>
      <c r="E114" s="201"/>
      <c r="F114" s="200"/>
      <c r="G114" s="200"/>
      <c r="H114" s="200"/>
      <c r="I114" s="200"/>
      <c r="J114" s="200"/>
      <c r="K114" s="197"/>
      <c r="L114" s="218"/>
      <c r="M114" s="257"/>
      <c r="N114" s="215"/>
      <c r="O114" s="200"/>
      <c r="P114" s="200"/>
      <c r="Q114" s="200"/>
    </row>
    <row r="115" spans="1:17" s="71" customFormat="1" ht="20.25" hidden="1" customHeight="1" x14ac:dyDescent="0.25">
      <c r="A115" s="208" t="s">
        <v>52</v>
      </c>
      <c r="B115" s="26">
        <f t="shared" ref="B115" si="10">B116+B117+B118+B119+B120</f>
        <v>0</v>
      </c>
      <c r="C115" s="26">
        <f>C116+C117+C118+C119+C120</f>
        <v>0</v>
      </c>
      <c r="D115" s="26">
        <f>D116+D117+D118+D119+D120</f>
        <v>0</v>
      </c>
      <c r="E115" s="211" t="s">
        <v>39</v>
      </c>
      <c r="F115" s="200" t="s">
        <v>29</v>
      </c>
      <c r="G115" s="200">
        <v>100</v>
      </c>
      <c r="H115" s="200"/>
      <c r="I115" s="200"/>
      <c r="J115" s="200"/>
      <c r="K115" s="194">
        <v>0</v>
      </c>
      <c r="L115" s="195">
        <v>0</v>
      </c>
      <c r="M115" s="256">
        <v>0</v>
      </c>
      <c r="N115" s="213" t="s">
        <v>68</v>
      </c>
      <c r="O115" s="200"/>
      <c r="P115" s="200"/>
      <c r="Q115" s="200"/>
    </row>
    <row r="116" spans="1:17" s="71" customFormat="1" ht="48.75" hidden="1" customHeight="1" x14ac:dyDescent="0.25">
      <c r="A116" s="209"/>
      <c r="B116" s="27"/>
      <c r="C116" s="27"/>
      <c r="D116" s="27"/>
      <c r="E116" s="212"/>
      <c r="F116" s="200"/>
      <c r="G116" s="200"/>
      <c r="H116" s="200"/>
      <c r="I116" s="200"/>
      <c r="J116" s="200"/>
      <c r="K116" s="194"/>
      <c r="L116" s="202"/>
      <c r="M116" s="259"/>
      <c r="N116" s="214"/>
      <c r="O116" s="200"/>
      <c r="P116" s="200"/>
      <c r="Q116" s="200"/>
    </row>
    <row r="117" spans="1:17" s="71" customFormat="1" ht="48.75" hidden="1" customHeight="1" x14ac:dyDescent="0.25">
      <c r="A117" s="209"/>
      <c r="B117" s="27"/>
      <c r="C117" s="27"/>
      <c r="D117" s="27"/>
      <c r="E117" s="212"/>
      <c r="F117" s="200"/>
      <c r="G117" s="200"/>
      <c r="H117" s="200"/>
      <c r="I117" s="200"/>
      <c r="J117" s="200"/>
      <c r="K117" s="194"/>
      <c r="L117" s="202"/>
      <c r="M117" s="259"/>
      <c r="N117" s="214"/>
      <c r="O117" s="200"/>
      <c r="P117" s="200"/>
      <c r="Q117" s="200"/>
    </row>
    <row r="118" spans="1:17" s="71" customFormat="1" ht="0.75" hidden="1" customHeight="1" thickBot="1" x14ac:dyDescent="0.3">
      <c r="A118" s="209"/>
      <c r="B118" s="27"/>
      <c r="C118" s="27"/>
      <c r="D118" s="27"/>
      <c r="E118" s="212"/>
      <c r="F118" s="200"/>
      <c r="G118" s="200"/>
      <c r="H118" s="200"/>
      <c r="I118" s="200"/>
      <c r="J118" s="200"/>
      <c r="K118" s="194"/>
      <c r="L118" s="202"/>
      <c r="M118" s="259"/>
      <c r="N118" s="214"/>
      <c r="O118" s="200"/>
      <c r="P118" s="200"/>
      <c r="Q118" s="200"/>
    </row>
    <row r="119" spans="1:17" s="71" customFormat="1" ht="51.75" hidden="1" customHeight="1" x14ac:dyDescent="0.25">
      <c r="A119" s="209"/>
      <c r="B119" s="27"/>
      <c r="C119" s="27"/>
      <c r="D119" s="27"/>
      <c r="E119" s="212"/>
      <c r="F119" s="200"/>
      <c r="G119" s="200"/>
      <c r="H119" s="200"/>
      <c r="I119" s="200"/>
      <c r="J119" s="200"/>
      <c r="K119" s="194"/>
      <c r="L119" s="202"/>
      <c r="M119" s="259"/>
      <c r="N119" s="214"/>
      <c r="O119" s="200"/>
      <c r="P119" s="200"/>
      <c r="Q119" s="200"/>
    </row>
    <row r="120" spans="1:17" s="71" customFormat="1" ht="34.5" hidden="1" customHeight="1" x14ac:dyDescent="0.25">
      <c r="A120" s="210"/>
      <c r="B120" s="27"/>
      <c r="C120" s="27"/>
      <c r="D120" s="27"/>
      <c r="E120" s="217"/>
      <c r="F120" s="200"/>
      <c r="G120" s="200"/>
      <c r="H120" s="200"/>
      <c r="I120" s="200"/>
      <c r="J120" s="200"/>
      <c r="K120" s="194"/>
      <c r="L120" s="196"/>
      <c r="M120" s="257"/>
      <c r="N120" s="215"/>
      <c r="O120" s="200"/>
      <c r="P120" s="200"/>
      <c r="Q120" s="200"/>
    </row>
    <row r="121" spans="1:17" s="71" customFormat="1" ht="57.75" customHeight="1" x14ac:dyDescent="0.25">
      <c r="A121" s="11" t="s">
        <v>47</v>
      </c>
      <c r="B121" s="27"/>
      <c r="C121" s="27"/>
      <c r="D121" s="27"/>
      <c r="E121" s="27" t="s">
        <v>162</v>
      </c>
      <c r="F121" s="26" t="s">
        <v>49</v>
      </c>
      <c r="G121" s="26"/>
      <c r="H121" s="26"/>
      <c r="I121" s="26"/>
      <c r="J121" s="26"/>
      <c r="K121" s="33">
        <v>1</v>
      </c>
      <c r="L121" s="33">
        <v>1</v>
      </c>
      <c r="M121" s="32" t="s">
        <v>68</v>
      </c>
      <c r="N121" s="26"/>
      <c r="O121" s="26"/>
      <c r="P121" s="26"/>
      <c r="Q121" s="26"/>
    </row>
    <row r="122" spans="1:17" s="71" customFormat="1" ht="48.75" hidden="1" customHeight="1" x14ac:dyDescent="0.25">
      <c r="A122" s="209"/>
      <c r="B122" s="27"/>
      <c r="C122" s="27"/>
      <c r="D122" s="27"/>
      <c r="E122" s="212"/>
      <c r="F122" s="200"/>
      <c r="G122" s="200"/>
      <c r="H122" s="200"/>
      <c r="I122" s="200"/>
      <c r="J122" s="200"/>
      <c r="K122" s="216"/>
      <c r="L122" s="260"/>
      <c r="M122" s="259"/>
      <c r="N122" s="214"/>
      <c r="O122" s="200"/>
      <c r="P122" s="200"/>
      <c r="Q122" s="200"/>
    </row>
    <row r="123" spans="1:17" s="71" customFormat="1" ht="0.75" hidden="1" customHeight="1" x14ac:dyDescent="0.25">
      <c r="A123" s="209"/>
      <c r="B123" s="27"/>
      <c r="C123" s="27"/>
      <c r="D123" s="27"/>
      <c r="E123" s="212"/>
      <c r="F123" s="200"/>
      <c r="G123" s="200"/>
      <c r="H123" s="200"/>
      <c r="I123" s="200"/>
      <c r="J123" s="200"/>
      <c r="K123" s="216"/>
      <c r="L123" s="260"/>
      <c r="M123" s="259"/>
      <c r="N123" s="214"/>
      <c r="O123" s="200"/>
      <c r="P123" s="200"/>
      <c r="Q123" s="200"/>
    </row>
    <row r="124" spans="1:17" s="71" customFormat="1" ht="51.75" hidden="1" customHeight="1" x14ac:dyDescent="0.25">
      <c r="A124" s="209"/>
      <c r="B124" s="27"/>
      <c r="C124" s="27"/>
      <c r="D124" s="27"/>
      <c r="E124" s="212"/>
      <c r="F124" s="200"/>
      <c r="G124" s="200"/>
      <c r="H124" s="200"/>
      <c r="I124" s="200"/>
      <c r="J124" s="200"/>
      <c r="K124" s="216"/>
      <c r="L124" s="260"/>
      <c r="M124" s="259"/>
      <c r="N124" s="214"/>
      <c r="O124" s="200"/>
      <c r="P124" s="200"/>
      <c r="Q124" s="200"/>
    </row>
    <row r="125" spans="1:17" s="71" customFormat="1" ht="34.5" hidden="1" customHeight="1" x14ac:dyDescent="0.25">
      <c r="A125" s="210"/>
      <c r="B125" s="27"/>
      <c r="C125" s="27"/>
      <c r="D125" s="27"/>
      <c r="E125" s="217"/>
      <c r="F125" s="200"/>
      <c r="G125" s="200"/>
      <c r="H125" s="200"/>
      <c r="I125" s="200"/>
      <c r="J125" s="200"/>
      <c r="K125" s="216"/>
      <c r="L125" s="261"/>
      <c r="M125" s="257"/>
      <c r="N125" s="215"/>
      <c r="O125" s="200"/>
      <c r="P125" s="200"/>
      <c r="Q125" s="200"/>
    </row>
    <row r="126" spans="1:17" s="71" customFormat="1" ht="48.75" hidden="1" customHeight="1" x14ac:dyDescent="0.25">
      <c r="A126" s="209"/>
      <c r="B126" s="27"/>
      <c r="C126" s="27"/>
      <c r="D126" s="27"/>
      <c r="E126" s="212"/>
      <c r="F126" s="200"/>
      <c r="G126" s="200"/>
      <c r="H126" s="200"/>
      <c r="I126" s="200"/>
      <c r="J126" s="200"/>
      <c r="K126" s="216"/>
      <c r="L126" s="260"/>
      <c r="M126" s="259"/>
      <c r="N126" s="214"/>
      <c r="O126" s="200"/>
      <c r="P126" s="200"/>
      <c r="Q126" s="200"/>
    </row>
    <row r="127" spans="1:17" s="71" customFormat="1" ht="0.75" hidden="1" customHeight="1" x14ac:dyDescent="0.25">
      <c r="A127" s="209"/>
      <c r="B127" s="27"/>
      <c r="C127" s="27"/>
      <c r="D127" s="27"/>
      <c r="E127" s="212"/>
      <c r="F127" s="200"/>
      <c r="G127" s="200"/>
      <c r="H127" s="200"/>
      <c r="I127" s="200"/>
      <c r="J127" s="200"/>
      <c r="K127" s="216"/>
      <c r="L127" s="260"/>
      <c r="M127" s="259"/>
      <c r="N127" s="214"/>
      <c r="O127" s="200"/>
      <c r="P127" s="200"/>
      <c r="Q127" s="200"/>
    </row>
    <row r="128" spans="1:17" s="71" customFormat="1" ht="51.75" hidden="1" customHeight="1" x14ac:dyDescent="0.25">
      <c r="A128" s="209"/>
      <c r="B128" s="27"/>
      <c r="C128" s="27"/>
      <c r="D128" s="27"/>
      <c r="E128" s="212"/>
      <c r="F128" s="200"/>
      <c r="G128" s="200"/>
      <c r="H128" s="200"/>
      <c r="I128" s="200"/>
      <c r="J128" s="200"/>
      <c r="K128" s="216"/>
      <c r="L128" s="260"/>
      <c r="M128" s="259"/>
      <c r="N128" s="214"/>
      <c r="O128" s="200"/>
      <c r="P128" s="200"/>
      <c r="Q128" s="200"/>
    </row>
    <row r="129" spans="1:17" s="71" customFormat="1" ht="34.5" hidden="1" customHeight="1" x14ac:dyDescent="0.25">
      <c r="A129" s="210"/>
      <c r="B129" s="27"/>
      <c r="C129" s="27"/>
      <c r="D129" s="27"/>
      <c r="E129" s="217"/>
      <c r="F129" s="200"/>
      <c r="G129" s="200"/>
      <c r="H129" s="200"/>
      <c r="I129" s="200"/>
      <c r="J129" s="200"/>
      <c r="K129" s="216"/>
      <c r="L129" s="261"/>
      <c r="M129" s="257"/>
      <c r="N129" s="215"/>
      <c r="O129" s="200"/>
      <c r="P129" s="200"/>
      <c r="Q129" s="200"/>
    </row>
    <row r="130" spans="1:17" s="71" customFormat="1" ht="20.25" customHeight="1" x14ac:dyDescent="0.25">
      <c r="A130" s="208" t="s">
        <v>69</v>
      </c>
      <c r="B130" s="26">
        <f t="shared" ref="B130:D130" si="11">B131+B132+B133+B134+B135</f>
        <v>0</v>
      </c>
      <c r="C130" s="26">
        <f t="shared" si="11"/>
        <v>0</v>
      </c>
      <c r="D130" s="26">
        <f t="shared" si="11"/>
        <v>0</v>
      </c>
      <c r="E130" s="211" t="s">
        <v>138</v>
      </c>
      <c r="F130" s="200" t="s">
        <v>49</v>
      </c>
      <c r="G130" s="200"/>
      <c r="H130" s="200"/>
      <c r="I130" s="200"/>
      <c r="J130" s="200"/>
      <c r="K130" s="216">
        <v>1</v>
      </c>
      <c r="L130" s="317">
        <v>1</v>
      </c>
      <c r="M130" s="256">
        <f>L130-K130</f>
        <v>0</v>
      </c>
      <c r="N130" s="213" t="s">
        <v>68</v>
      </c>
      <c r="O130" s="200">
        <v>1</v>
      </c>
      <c r="P130" s="200"/>
      <c r="Q130" s="200"/>
    </row>
    <row r="131" spans="1:17" s="71" customFormat="1" ht="53.25" customHeight="1" x14ac:dyDescent="0.25">
      <c r="A131" s="209"/>
      <c r="B131" s="27">
        <v>0</v>
      </c>
      <c r="C131" s="27">
        <v>0</v>
      </c>
      <c r="D131" s="27">
        <v>0</v>
      </c>
      <c r="E131" s="212"/>
      <c r="F131" s="200"/>
      <c r="G131" s="200"/>
      <c r="H131" s="200"/>
      <c r="I131" s="200"/>
      <c r="J131" s="200"/>
      <c r="K131" s="216"/>
      <c r="L131" s="260"/>
      <c r="M131" s="259"/>
      <c r="N131" s="214"/>
      <c r="O131" s="200"/>
      <c r="P131" s="200"/>
      <c r="Q131" s="200"/>
    </row>
    <row r="132" spans="1:17" s="71" customFormat="1" ht="48.75" hidden="1" customHeight="1" x14ac:dyDescent="0.25">
      <c r="A132" s="209"/>
      <c r="B132" s="27"/>
      <c r="C132" s="27"/>
      <c r="D132" s="27"/>
      <c r="E132" s="212"/>
      <c r="F132" s="200"/>
      <c r="G132" s="200"/>
      <c r="H132" s="200"/>
      <c r="I132" s="200"/>
      <c r="J132" s="200"/>
      <c r="K132" s="216"/>
      <c r="L132" s="260"/>
      <c r="M132" s="259"/>
      <c r="N132" s="214"/>
      <c r="O132" s="200"/>
      <c r="P132" s="200"/>
      <c r="Q132" s="200"/>
    </row>
    <row r="133" spans="1:17" s="71" customFormat="1" ht="0.75" hidden="1" customHeight="1" x14ac:dyDescent="0.25">
      <c r="A133" s="209"/>
      <c r="B133" s="27"/>
      <c r="C133" s="27"/>
      <c r="D133" s="27"/>
      <c r="E133" s="212"/>
      <c r="F133" s="200"/>
      <c r="G133" s="200"/>
      <c r="H133" s="200"/>
      <c r="I133" s="200"/>
      <c r="J133" s="200"/>
      <c r="K133" s="216"/>
      <c r="L133" s="260"/>
      <c r="M133" s="259"/>
      <c r="N133" s="214"/>
      <c r="O133" s="200"/>
      <c r="P133" s="200"/>
      <c r="Q133" s="200"/>
    </row>
    <row r="134" spans="1:17" s="71" customFormat="1" ht="51.75" hidden="1" customHeight="1" x14ac:dyDescent="0.25">
      <c r="A134" s="209"/>
      <c r="B134" s="27"/>
      <c r="C134" s="27"/>
      <c r="D134" s="27"/>
      <c r="E134" s="212"/>
      <c r="F134" s="200"/>
      <c r="G134" s="200"/>
      <c r="H134" s="200"/>
      <c r="I134" s="200"/>
      <c r="J134" s="200"/>
      <c r="K134" s="216"/>
      <c r="L134" s="260"/>
      <c r="M134" s="259"/>
      <c r="N134" s="214"/>
      <c r="O134" s="200"/>
      <c r="P134" s="200"/>
      <c r="Q134" s="200"/>
    </row>
    <row r="135" spans="1:17" s="71" customFormat="1" ht="0.75" hidden="1" customHeight="1" x14ac:dyDescent="0.25">
      <c r="A135" s="210"/>
      <c r="B135" s="27"/>
      <c r="C135" s="27"/>
      <c r="D135" s="27"/>
      <c r="E135" s="217"/>
      <c r="F135" s="200"/>
      <c r="G135" s="200"/>
      <c r="H135" s="200"/>
      <c r="I135" s="200"/>
      <c r="J135" s="200"/>
      <c r="K135" s="216"/>
      <c r="L135" s="261"/>
      <c r="M135" s="257"/>
      <c r="N135" s="215"/>
      <c r="O135" s="200"/>
      <c r="P135" s="200"/>
      <c r="Q135" s="200"/>
    </row>
    <row r="136" spans="1:17" s="71" customFormat="1" ht="28.5" hidden="1" customHeight="1" x14ac:dyDescent="0.25">
      <c r="A136" s="208" t="s">
        <v>22</v>
      </c>
      <c r="B136" s="26">
        <f t="shared" ref="B136:D136" si="12">B137+B138+B139+B140+B141</f>
        <v>0</v>
      </c>
      <c r="C136" s="26">
        <f t="shared" si="12"/>
        <v>0</v>
      </c>
      <c r="D136" s="26">
        <f t="shared" si="12"/>
        <v>0</v>
      </c>
      <c r="E136" s="309" t="s">
        <v>70</v>
      </c>
      <c r="F136" s="211" t="s">
        <v>71</v>
      </c>
      <c r="G136" s="193">
        <v>20</v>
      </c>
      <c r="H136" s="193">
        <v>20</v>
      </c>
      <c r="I136" s="193">
        <v>20</v>
      </c>
      <c r="J136" s="193">
        <v>20</v>
      </c>
      <c r="K136" s="236">
        <v>0</v>
      </c>
      <c r="L136" s="236">
        <v>0</v>
      </c>
      <c r="M136" s="220">
        <f>L136-K136</f>
        <v>0</v>
      </c>
      <c r="N136" s="310" t="s">
        <v>68</v>
      </c>
      <c r="O136" s="193">
        <v>20</v>
      </c>
      <c r="P136" s="193">
        <v>20</v>
      </c>
      <c r="Q136" s="193">
        <v>20</v>
      </c>
    </row>
    <row r="137" spans="1:17" s="71" customFormat="1" ht="10.5" hidden="1" customHeight="1" x14ac:dyDescent="0.25">
      <c r="A137" s="209"/>
      <c r="B137" s="26"/>
      <c r="C137" s="26">
        <v>0</v>
      </c>
      <c r="D137" s="26">
        <v>0</v>
      </c>
      <c r="E137" s="309"/>
      <c r="F137" s="212"/>
      <c r="G137" s="193"/>
      <c r="H137" s="193"/>
      <c r="I137" s="193"/>
      <c r="J137" s="193"/>
      <c r="K137" s="237"/>
      <c r="L137" s="237"/>
      <c r="M137" s="203"/>
      <c r="N137" s="311"/>
      <c r="O137" s="193"/>
      <c r="P137" s="193"/>
      <c r="Q137" s="193"/>
    </row>
    <row r="138" spans="1:17" s="71" customFormat="1" ht="49.5" hidden="1" customHeight="1" x14ac:dyDescent="0.25">
      <c r="A138" s="209"/>
      <c r="B138" s="26"/>
      <c r="C138" s="26"/>
      <c r="D138" s="26"/>
      <c r="E138" s="309"/>
      <c r="F138" s="212"/>
      <c r="G138" s="193"/>
      <c r="H138" s="193"/>
      <c r="I138" s="193"/>
      <c r="J138" s="193"/>
      <c r="K138" s="237"/>
      <c r="L138" s="237"/>
      <c r="M138" s="203"/>
      <c r="N138" s="311"/>
      <c r="O138" s="193"/>
      <c r="P138" s="193"/>
      <c r="Q138" s="193"/>
    </row>
    <row r="139" spans="1:17" s="71" customFormat="1" ht="36.75" hidden="1" customHeight="1" thickBot="1" x14ac:dyDescent="0.3">
      <c r="A139" s="209"/>
      <c r="B139" s="26"/>
      <c r="C139" s="26"/>
      <c r="D139" s="26"/>
      <c r="E139" s="309"/>
      <c r="F139" s="212"/>
      <c r="G139" s="193"/>
      <c r="H139" s="193"/>
      <c r="I139" s="193"/>
      <c r="J139" s="193"/>
      <c r="K139" s="237"/>
      <c r="L139" s="237"/>
      <c r="M139" s="203"/>
      <c r="N139" s="311"/>
      <c r="O139" s="193"/>
      <c r="P139" s="193"/>
      <c r="Q139" s="193"/>
    </row>
    <row r="140" spans="1:17" s="71" customFormat="1" ht="50.25" hidden="1" customHeight="1" x14ac:dyDescent="0.25">
      <c r="A140" s="209"/>
      <c r="B140" s="26"/>
      <c r="C140" s="26"/>
      <c r="D140" s="26"/>
      <c r="E140" s="309"/>
      <c r="F140" s="212"/>
      <c r="G140" s="193"/>
      <c r="H140" s="193"/>
      <c r="I140" s="193"/>
      <c r="J140" s="193"/>
      <c r="K140" s="237"/>
      <c r="L140" s="237"/>
      <c r="M140" s="203"/>
      <c r="N140" s="311"/>
      <c r="O140" s="193"/>
      <c r="P140" s="193"/>
      <c r="Q140" s="193"/>
    </row>
    <row r="141" spans="1:17" s="71" customFormat="1" ht="15.75" hidden="1" customHeight="1" x14ac:dyDescent="0.25">
      <c r="A141" s="210"/>
      <c r="B141" s="26"/>
      <c r="C141" s="26"/>
      <c r="D141" s="26"/>
      <c r="E141" s="309"/>
      <c r="F141" s="212"/>
      <c r="G141" s="193"/>
      <c r="H141" s="193"/>
      <c r="I141" s="193"/>
      <c r="J141" s="193"/>
      <c r="K141" s="237"/>
      <c r="L141" s="237"/>
      <c r="M141" s="203"/>
      <c r="N141" s="312"/>
      <c r="O141" s="193"/>
      <c r="P141" s="193"/>
      <c r="Q141" s="193"/>
    </row>
    <row r="142" spans="1:17" s="71" customFormat="1" ht="18.75" customHeight="1" x14ac:dyDescent="0.25">
      <c r="A142" s="208" t="s">
        <v>23</v>
      </c>
      <c r="B142" s="26">
        <f t="shared" ref="B142:D142" si="13">B143+B144+B145+B146+B147</f>
        <v>50000</v>
      </c>
      <c r="C142" s="26">
        <f t="shared" si="13"/>
        <v>0</v>
      </c>
      <c r="D142" s="26">
        <f t="shared" si="13"/>
        <v>0</v>
      </c>
      <c r="E142" s="309" t="s">
        <v>35</v>
      </c>
      <c r="F142" s="193" t="s">
        <v>29</v>
      </c>
      <c r="G142" s="193"/>
      <c r="H142" s="193"/>
      <c r="I142" s="193"/>
      <c r="J142" s="193"/>
      <c r="K142" s="278">
        <v>2</v>
      </c>
      <c r="L142" s="278">
        <v>5</v>
      </c>
      <c r="M142" s="310">
        <f>L142-K142</f>
        <v>3</v>
      </c>
      <c r="N142" s="220" t="s">
        <v>68</v>
      </c>
      <c r="O142" s="193"/>
      <c r="P142" s="193"/>
      <c r="Q142" s="193"/>
    </row>
    <row r="143" spans="1:17" s="71" customFormat="1" x14ac:dyDescent="0.25">
      <c r="A143" s="209"/>
      <c r="B143" s="26">
        <v>50000</v>
      </c>
      <c r="C143" s="26"/>
      <c r="D143" s="26"/>
      <c r="E143" s="309"/>
      <c r="F143" s="193"/>
      <c r="G143" s="193"/>
      <c r="H143" s="193"/>
      <c r="I143" s="193"/>
      <c r="J143" s="193"/>
      <c r="K143" s="278"/>
      <c r="L143" s="278"/>
      <c r="M143" s="311"/>
      <c r="N143" s="203"/>
      <c r="O143" s="193"/>
      <c r="P143" s="193"/>
      <c r="Q143" s="193"/>
    </row>
    <row r="144" spans="1:17" s="71" customFormat="1" ht="60" customHeight="1" x14ac:dyDescent="0.25">
      <c r="A144" s="209"/>
      <c r="B144" s="26"/>
      <c r="C144" s="26"/>
      <c r="D144" s="26"/>
      <c r="E144" s="309"/>
      <c r="F144" s="193"/>
      <c r="G144" s="193"/>
      <c r="H144" s="193"/>
      <c r="I144" s="193"/>
      <c r="J144" s="193"/>
      <c r="K144" s="278"/>
      <c r="L144" s="278"/>
      <c r="M144" s="311"/>
      <c r="N144" s="203"/>
      <c r="O144" s="193"/>
      <c r="P144" s="193"/>
      <c r="Q144" s="193"/>
    </row>
    <row r="145" spans="1:17" s="71" customFormat="1" ht="36" hidden="1" customHeight="1" thickBot="1" x14ac:dyDescent="0.3">
      <c r="A145" s="209"/>
      <c r="B145" s="26"/>
      <c r="C145" s="26"/>
      <c r="D145" s="26"/>
      <c r="E145" s="309"/>
      <c r="F145" s="193"/>
      <c r="G145" s="193"/>
      <c r="H145" s="193"/>
      <c r="I145" s="193"/>
      <c r="J145" s="193"/>
      <c r="K145" s="278"/>
      <c r="L145" s="278"/>
      <c r="M145" s="311"/>
      <c r="N145" s="203"/>
      <c r="O145" s="193"/>
      <c r="P145" s="193"/>
      <c r="Q145" s="193"/>
    </row>
    <row r="146" spans="1:17" s="71" customFormat="1" ht="54" customHeight="1" x14ac:dyDescent="0.25">
      <c r="A146" s="209"/>
      <c r="B146" s="26"/>
      <c r="C146" s="26"/>
      <c r="D146" s="26"/>
      <c r="E146" s="309"/>
      <c r="F146" s="193"/>
      <c r="G146" s="193"/>
      <c r="H146" s="193"/>
      <c r="I146" s="193"/>
      <c r="J146" s="193"/>
      <c r="K146" s="278"/>
      <c r="L146" s="278"/>
      <c r="M146" s="311"/>
      <c r="N146" s="203"/>
      <c r="O146" s="193"/>
      <c r="P146" s="193"/>
      <c r="Q146" s="193"/>
    </row>
    <row r="147" spans="1:17" s="71" customFormat="1" ht="51" customHeight="1" x14ac:dyDescent="0.25">
      <c r="A147" s="210"/>
      <c r="B147" s="26"/>
      <c r="C147" s="26"/>
      <c r="D147" s="26"/>
      <c r="E147" s="309"/>
      <c r="F147" s="193"/>
      <c r="G147" s="193"/>
      <c r="H147" s="193"/>
      <c r="I147" s="193"/>
      <c r="J147" s="193"/>
      <c r="K147" s="278"/>
      <c r="L147" s="278"/>
      <c r="M147" s="312"/>
      <c r="N147" s="204"/>
      <c r="O147" s="193"/>
      <c r="P147" s="193"/>
      <c r="Q147" s="193"/>
    </row>
    <row r="148" spans="1:17" s="71" customFormat="1" ht="57" hidden="1" customHeight="1" x14ac:dyDescent="0.25">
      <c r="A148" s="209"/>
      <c r="B148" s="27"/>
      <c r="C148" s="27"/>
      <c r="D148" s="27"/>
      <c r="E148" s="193"/>
      <c r="F148" s="193"/>
      <c r="G148" s="205"/>
      <c r="H148" s="205"/>
      <c r="I148" s="205"/>
      <c r="J148" s="205"/>
      <c r="K148" s="278"/>
      <c r="L148" s="237"/>
      <c r="M148" s="203"/>
      <c r="N148" s="212"/>
      <c r="O148" s="205"/>
      <c r="P148" s="205"/>
      <c r="Q148" s="205"/>
    </row>
    <row r="149" spans="1:17" s="71" customFormat="1" ht="62.25" hidden="1" customHeight="1" x14ac:dyDescent="0.25">
      <c r="A149" s="209"/>
      <c r="B149" s="27"/>
      <c r="C149" s="27"/>
      <c r="D149" s="27"/>
      <c r="E149" s="193"/>
      <c r="F149" s="193"/>
      <c r="G149" s="205"/>
      <c r="H149" s="205"/>
      <c r="I149" s="205"/>
      <c r="J149" s="205"/>
      <c r="K149" s="278"/>
      <c r="L149" s="237"/>
      <c r="M149" s="203"/>
      <c r="N149" s="212"/>
      <c r="O149" s="205"/>
      <c r="P149" s="205"/>
      <c r="Q149" s="205"/>
    </row>
    <row r="150" spans="1:17" s="71" customFormat="1" ht="53.25" hidden="1" customHeight="1" x14ac:dyDescent="0.25">
      <c r="A150" s="209"/>
      <c r="B150" s="27"/>
      <c r="C150" s="27"/>
      <c r="D150" s="27"/>
      <c r="E150" s="193"/>
      <c r="F150" s="193"/>
      <c r="G150" s="205"/>
      <c r="H150" s="205"/>
      <c r="I150" s="205"/>
      <c r="J150" s="205"/>
      <c r="K150" s="278"/>
      <c r="L150" s="237"/>
      <c r="M150" s="203"/>
      <c r="N150" s="212"/>
      <c r="O150" s="205"/>
      <c r="P150" s="205"/>
      <c r="Q150" s="205"/>
    </row>
    <row r="151" spans="1:17" s="71" customFormat="1" ht="32.25" hidden="1" customHeight="1" x14ac:dyDescent="0.25">
      <c r="A151" s="210"/>
      <c r="B151" s="27"/>
      <c r="C151" s="27"/>
      <c r="D151" s="27"/>
      <c r="E151" s="193"/>
      <c r="F151" s="193"/>
      <c r="G151" s="205"/>
      <c r="H151" s="205"/>
      <c r="I151" s="205"/>
      <c r="J151" s="205"/>
      <c r="K151" s="278"/>
      <c r="L151" s="238"/>
      <c r="M151" s="204"/>
      <c r="N151" s="217"/>
      <c r="O151" s="205"/>
      <c r="P151" s="205"/>
      <c r="Q151" s="205"/>
    </row>
    <row r="152" spans="1:17" s="71" customFormat="1" ht="24" hidden="1" customHeight="1" x14ac:dyDescent="0.25">
      <c r="A152" s="297" t="s">
        <v>85</v>
      </c>
      <c r="B152" s="298"/>
      <c r="C152" s="298"/>
      <c r="D152" s="298"/>
      <c r="E152" s="298"/>
      <c r="F152" s="298"/>
      <c r="G152" s="298"/>
      <c r="H152" s="298"/>
      <c r="I152" s="298"/>
      <c r="J152" s="298"/>
      <c r="K152" s="298"/>
      <c r="L152" s="298"/>
      <c r="M152" s="298"/>
      <c r="N152" s="299"/>
      <c r="O152" s="205"/>
      <c r="P152" s="205"/>
      <c r="Q152" s="205"/>
    </row>
    <row r="153" spans="1:17" s="71" customFormat="1" ht="21.75" hidden="1" customHeight="1" x14ac:dyDescent="0.25">
      <c r="A153" s="300"/>
      <c r="B153" s="301"/>
      <c r="C153" s="301"/>
      <c r="D153" s="301"/>
      <c r="E153" s="301"/>
      <c r="F153" s="301"/>
      <c r="G153" s="301"/>
      <c r="H153" s="301"/>
      <c r="I153" s="301"/>
      <c r="J153" s="301"/>
      <c r="K153" s="301"/>
      <c r="L153" s="301"/>
      <c r="M153" s="301"/>
      <c r="N153" s="302"/>
      <c r="O153" s="205"/>
      <c r="P153" s="205"/>
      <c r="Q153" s="205"/>
    </row>
    <row r="154" spans="1:17" s="71" customFormat="1" ht="57" hidden="1" customHeight="1" x14ac:dyDescent="0.25">
      <c r="A154" s="300"/>
      <c r="B154" s="301"/>
      <c r="C154" s="301"/>
      <c r="D154" s="301"/>
      <c r="E154" s="301"/>
      <c r="F154" s="301"/>
      <c r="G154" s="301"/>
      <c r="H154" s="301"/>
      <c r="I154" s="301"/>
      <c r="J154" s="301"/>
      <c r="K154" s="301"/>
      <c r="L154" s="301"/>
      <c r="M154" s="301"/>
      <c r="N154" s="302"/>
      <c r="O154" s="205"/>
      <c r="P154" s="205"/>
      <c r="Q154" s="205"/>
    </row>
    <row r="155" spans="1:17" s="71" customFormat="1" ht="62.25" hidden="1" customHeight="1" x14ac:dyDescent="0.25">
      <c r="A155" s="300"/>
      <c r="B155" s="301"/>
      <c r="C155" s="301"/>
      <c r="D155" s="301"/>
      <c r="E155" s="301"/>
      <c r="F155" s="301"/>
      <c r="G155" s="301"/>
      <c r="H155" s="301"/>
      <c r="I155" s="301"/>
      <c r="J155" s="301"/>
      <c r="K155" s="301"/>
      <c r="L155" s="301"/>
      <c r="M155" s="301"/>
      <c r="N155" s="302"/>
      <c r="O155" s="205"/>
      <c r="P155" s="205"/>
      <c r="Q155" s="205"/>
    </row>
    <row r="156" spans="1:17" s="71" customFormat="1" ht="53.25" hidden="1" customHeight="1" x14ac:dyDescent="0.25">
      <c r="A156" s="300"/>
      <c r="B156" s="301"/>
      <c r="C156" s="301"/>
      <c r="D156" s="301"/>
      <c r="E156" s="301"/>
      <c r="F156" s="301"/>
      <c r="G156" s="301"/>
      <c r="H156" s="301"/>
      <c r="I156" s="301"/>
      <c r="J156" s="301"/>
      <c r="K156" s="301"/>
      <c r="L156" s="301"/>
      <c r="M156" s="301"/>
      <c r="N156" s="302"/>
      <c r="O156" s="205"/>
      <c r="P156" s="205"/>
      <c r="Q156" s="205"/>
    </row>
    <row r="157" spans="1:17" s="71" customFormat="1" ht="32.25" hidden="1" customHeight="1" x14ac:dyDescent="0.25">
      <c r="A157" s="303"/>
      <c r="B157" s="304"/>
      <c r="C157" s="304"/>
      <c r="D157" s="304"/>
      <c r="E157" s="304"/>
      <c r="F157" s="304"/>
      <c r="G157" s="304"/>
      <c r="H157" s="304"/>
      <c r="I157" s="304"/>
      <c r="J157" s="304"/>
      <c r="K157" s="304"/>
      <c r="L157" s="304"/>
      <c r="M157" s="304"/>
      <c r="N157" s="305"/>
      <c r="O157" s="205"/>
      <c r="P157" s="205"/>
      <c r="Q157" s="205"/>
    </row>
    <row r="158" spans="1:17" s="71" customFormat="1" ht="24" hidden="1" customHeight="1" x14ac:dyDescent="0.25">
      <c r="A158" s="306" t="s">
        <v>74</v>
      </c>
      <c r="B158" s="26">
        <f t="shared" ref="B158:D158" si="14">B159+B160+B162+B163</f>
        <v>0</v>
      </c>
      <c r="C158" s="26">
        <f t="shared" si="14"/>
        <v>0</v>
      </c>
      <c r="D158" s="26">
        <f t="shared" si="14"/>
        <v>0</v>
      </c>
      <c r="E158" s="211" t="s">
        <v>75</v>
      </c>
      <c r="F158" s="193" t="s">
        <v>49</v>
      </c>
      <c r="G158" s="205"/>
      <c r="H158" s="205"/>
      <c r="I158" s="205">
        <v>1</v>
      </c>
      <c r="J158" s="205">
        <v>2</v>
      </c>
      <c r="K158" s="268" t="s">
        <v>68</v>
      </c>
      <c r="L158" s="268" t="s">
        <v>68</v>
      </c>
      <c r="M158" s="220" t="s">
        <v>68</v>
      </c>
      <c r="N158" s="211" t="s">
        <v>68</v>
      </c>
      <c r="O158" s="205"/>
      <c r="P158" s="205"/>
      <c r="Q158" s="205"/>
    </row>
    <row r="159" spans="1:17" s="71" customFormat="1" ht="39" hidden="1" customHeight="1" x14ac:dyDescent="0.25">
      <c r="A159" s="307"/>
      <c r="B159" s="27"/>
      <c r="C159" s="27"/>
      <c r="D159" s="27"/>
      <c r="E159" s="212"/>
      <c r="F159" s="193"/>
      <c r="G159" s="205"/>
      <c r="H159" s="205"/>
      <c r="I159" s="205"/>
      <c r="J159" s="205"/>
      <c r="K159" s="268"/>
      <c r="L159" s="268"/>
      <c r="M159" s="204"/>
      <c r="N159" s="217"/>
      <c r="O159" s="205"/>
      <c r="P159" s="205"/>
      <c r="Q159" s="205"/>
    </row>
    <row r="160" spans="1:17" s="71" customFormat="1" ht="42.75" hidden="1" customHeight="1" x14ac:dyDescent="0.25">
      <c r="A160" s="307"/>
      <c r="B160" s="27"/>
      <c r="C160" s="27"/>
      <c r="D160" s="27"/>
      <c r="E160" s="193" t="s">
        <v>76</v>
      </c>
      <c r="F160" s="40" t="s">
        <v>49</v>
      </c>
      <c r="G160" s="205"/>
      <c r="H160" s="205"/>
      <c r="I160" s="205"/>
      <c r="J160" s="205"/>
      <c r="K160" s="17" t="s">
        <v>68</v>
      </c>
      <c r="L160" s="17" t="s">
        <v>68</v>
      </c>
      <c r="M160" s="21" t="s">
        <v>68</v>
      </c>
      <c r="N160" s="21" t="s">
        <v>68</v>
      </c>
      <c r="O160" s="205"/>
      <c r="P160" s="205"/>
      <c r="Q160" s="205"/>
    </row>
    <row r="161" spans="1:17" s="71" customFormat="1" ht="62.25" hidden="1" customHeight="1" x14ac:dyDescent="0.25">
      <c r="A161" s="307"/>
      <c r="B161" s="27"/>
      <c r="C161" s="27"/>
      <c r="D161" s="27"/>
      <c r="E161" s="193"/>
      <c r="F161" s="40"/>
      <c r="G161" s="205"/>
      <c r="H161" s="205"/>
      <c r="I161" s="205"/>
      <c r="J161" s="205"/>
      <c r="K161" s="40"/>
      <c r="L161" s="40"/>
      <c r="M161" s="18"/>
      <c r="N161" s="40"/>
      <c r="O161" s="205"/>
      <c r="P161" s="205"/>
      <c r="Q161" s="205"/>
    </row>
    <row r="162" spans="1:17" s="71" customFormat="1" ht="53.25" hidden="1" customHeight="1" x14ac:dyDescent="0.25">
      <c r="A162" s="307"/>
      <c r="B162" s="27"/>
      <c r="C162" s="27"/>
      <c r="D162" s="27"/>
      <c r="E162" s="193"/>
      <c r="F162" s="40"/>
      <c r="G162" s="205"/>
      <c r="H162" s="205"/>
      <c r="I162" s="205"/>
      <c r="J162" s="205"/>
      <c r="K162" s="40"/>
      <c r="L162" s="40"/>
      <c r="M162" s="18"/>
      <c r="N162" s="40"/>
      <c r="O162" s="205"/>
      <c r="P162" s="205"/>
      <c r="Q162" s="205"/>
    </row>
    <row r="163" spans="1:17" s="71" customFormat="1" ht="32.25" hidden="1" customHeight="1" x14ac:dyDescent="0.25">
      <c r="A163" s="308"/>
      <c r="B163" s="27"/>
      <c r="C163" s="27"/>
      <c r="D163" s="27"/>
      <c r="E163" s="193"/>
      <c r="F163" s="41"/>
      <c r="G163" s="205"/>
      <c r="H163" s="205"/>
      <c r="I163" s="205"/>
      <c r="J163" s="205"/>
      <c r="K163" s="41"/>
      <c r="L163" s="41"/>
      <c r="M163" s="19"/>
      <c r="N163" s="41"/>
      <c r="O163" s="205"/>
      <c r="P163" s="205"/>
      <c r="Q163" s="205"/>
    </row>
    <row r="164" spans="1:17" s="71" customFormat="1" ht="24" customHeight="1" x14ac:dyDescent="0.25">
      <c r="A164" s="306" t="s">
        <v>74</v>
      </c>
      <c r="B164" s="26" t="e">
        <f>B165+#REF!+#REF!+#REF!</f>
        <v>#REF!</v>
      </c>
      <c r="C164" s="26" t="e">
        <f>C165+#REF!+#REF!+#REF!</f>
        <v>#REF!</v>
      </c>
      <c r="D164" s="26" t="e">
        <f>D165+#REF!+#REF!+#REF!</f>
        <v>#REF!</v>
      </c>
      <c r="E164" s="211" t="s">
        <v>140</v>
      </c>
      <c r="F164" s="193" t="s">
        <v>49</v>
      </c>
      <c r="G164" s="205"/>
      <c r="H164" s="205"/>
      <c r="I164" s="205">
        <v>1</v>
      </c>
      <c r="J164" s="205">
        <v>2</v>
      </c>
      <c r="K164" s="236">
        <v>1</v>
      </c>
      <c r="L164" s="236">
        <v>1</v>
      </c>
      <c r="M164" s="220" t="s">
        <v>68</v>
      </c>
      <c r="N164" s="211" t="s">
        <v>68</v>
      </c>
      <c r="O164" s="205"/>
      <c r="P164" s="205"/>
      <c r="Q164" s="205"/>
    </row>
    <row r="165" spans="1:17" s="71" customFormat="1" ht="49.5" customHeight="1" x14ac:dyDescent="0.25">
      <c r="A165" s="307"/>
      <c r="B165" s="22"/>
      <c r="C165" s="22"/>
      <c r="D165" s="22"/>
      <c r="E165" s="212"/>
      <c r="F165" s="211"/>
      <c r="G165" s="198"/>
      <c r="H165" s="198"/>
      <c r="I165" s="198"/>
      <c r="J165" s="198"/>
      <c r="K165" s="237"/>
      <c r="L165" s="237"/>
      <c r="M165" s="203"/>
      <c r="N165" s="212"/>
      <c r="O165" s="205"/>
      <c r="P165" s="205"/>
      <c r="Q165" s="205"/>
    </row>
    <row r="166" spans="1:17" s="71" customFormat="1" ht="76.5" customHeight="1" x14ac:dyDescent="0.25">
      <c r="A166" s="12" t="s">
        <v>139</v>
      </c>
      <c r="B166" s="27"/>
      <c r="C166" s="27"/>
      <c r="D166" s="27"/>
      <c r="E166" s="27" t="s">
        <v>163</v>
      </c>
      <c r="F166" s="27" t="s">
        <v>49</v>
      </c>
      <c r="G166" s="15"/>
      <c r="H166" s="15"/>
      <c r="I166" s="15"/>
      <c r="J166" s="15"/>
      <c r="K166" s="17">
        <v>1</v>
      </c>
      <c r="L166" s="17">
        <v>1</v>
      </c>
      <c r="M166" s="29" t="s">
        <v>68</v>
      </c>
      <c r="N166" s="27"/>
      <c r="O166" s="15"/>
      <c r="P166" s="15"/>
      <c r="Q166" s="15"/>
    </row>
    <row r="167" spans="1:17" s="71" customFormat="1" ht="43.5" customHeight="1" x14ac:dyDescent="0.25">
      <c r="A167" s="306" t="s">
        <v>164</v>
      </c>
      <c r="B167" s="27"/>
      <c r="C167" s="27"/>
      <c r="D167" s="27"/>
      <c r="E167" s="27" t="s">
        <v>48</v>
      </c>
      <c r="F167" s="27" t="s">
        <v>49</v>
      </c>
      <c r="G167" s="15"/>
      <c r="H167" s="15"/>
      <c r="I167" s="15"/>
      <c r="J167" s="15"/>
      <c r="K167" s="17">
        <v>2</v>
      </c>
      <c r="L167" s="17">
        <v>2</v>
      </c>
      <c r="M167" s="29" t="s">
        <v>68</v>
      </c>
      <c r="N167" s="27"/>
      <c r="O167" s="15"/>
      <c r="P167" s="15"/>
      <c r="Q167" s="15"/>
    </row>
    <row r="168" spans="1:17" s="71" customFormat="1" ht="39.75" customHeight="1" x14ac:dyDescent="0.25">
      <c r="A168" s="308"/>
      <c r="B168" s="27"/>
      <c r="C168" s="27"/>
      <c r="D168" s="27"/>
      <c r="E168" s="27" t="s">
        <v>55</v>
      </c>
      <c r="F168" s="27" t="s">
        <v>49</v>
      </c>
      <c r="G168" s="15"/>
      <c r="H168" s="15"/>
      <c r="I168" s="15"/>
      <c r="J168" s="15"/>
      <c r="K168" s="17">
        <v>1</v>
      </c>
      <c r="L168" s="17">
        <v>1</v>
      </c>
      <c r="M168" s="29" t="s">
        <v>68</v>
      </c>
      <c r="N168" s="27"/>
      <c r="O168" s="15"/>
      <c r="P168" s="15"/>
      <c r="Q168" s="15"/>
    </row>
    <row r="169" spans="1:17" s="72" customFormat="1" ht="21" customHeight="1" x14ac:dyDescent="0.25">
      <c r="A169" s="269" t="s">
        <v>25</v>
      </c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  <c r="L169" s="270"/>
      <c r="M169" s="270"/>
      <c r="N169" s="271"/>
      <c r="O169" s="206" t="s">
        <v>4</v>
      </c>
      <c r="P169" s="206" t="s">
        <v>4</v>
      </c>
      <c r="Q169" s="206" t="s">
        <v>4</v>
      </c>
    </row>
    <row r="170" spans="1:17" s="72" customFormat="1" ht="2.25" hidden="1" customHeight="1" x14ac:dyDescent="0.25">
      <c r="A170" s="272"/>
      <c r="B170" s="273"/>
      <c r="C170" s="273"/>
      <c r="D170" s="273"/>
      <c r="E170" s="273"/>
      <c r="F170" s="273"/>
      <c r="G170" s="273"/>
      <c r="H170" s="273"/>
      <c r="I170" s="273"/>
      <c r="J170" s="273"/>
      <c r="K170" s="273"/>
      <c r="L170" s="273"/>
      <c r="M170" s="273"/>
      <c r="N170" s="274"/>
      <c r="O170" s="258"/>
      <c r="P170" s="258"/>
      <c r="Q170" s="258"/>
    </row>
    <row r="171" spans="1:17" s="72" customFormat="1" ht="0.75" hidden="1" customHeight="1" x14ac:dyDescent="0.25">
      <c r="A171" s="272"/>
      <c r="B171" s="273"/>
      <c r="C171" s="273"/>
      <c r="D171" s="273"/>
      <c r="E171" s="273"/>
      <c r="F171" s="273"/>
      <c r="G171" s="273"/>
      <c r="H171" s="273"/>
      <c r="I171" s="273"/>
      <c r="J171" s="273"/>
      <c r="K171" s="273"/>
      <c r="L171" s="273"/>
      <c r="M171" s="273"/>
      <c r="N171" s="274"/>
      <c r="O171" s="258"/>
      <c r="P171" s="258"/>
      <c r="Q171" s="258"/>
    </row>
    <row r="172" spans="1:17" s="72" customFormat="1" ht="51" hidden="1" customHeight="1" x14ac:dyDescent="0.25">
      <c r="A172" s="272"/>
      <c r="B172" s="273"/>
      <c r="C172" s="273"/>
      <c r="D172" s="273"/>
      <c r="E172" s="273"/>
      <c r="F172" s="273"/>
      <c r="G172" s="273"/>
      <c r="H172" s="273"/>
      <c r="I172" s="273"/>
      <c r="J172" s="273"/>
      <c r="K172" s="273"/>
      <c r="L172" s="273"/>
      <c r="M172" s="273"/>
      <c r="N172" s="274"/>
      <c r="O172" s="258"/>
      <c r="P172" s="258"/>
      <c r="Q172" s="258"/>
    </row>
    <row r="173" spans="1:17" s="72" customFormat="1" ht="66.75" hidden="1" customHeight="1" x14ac:dyDescent="0.25">
      <c r="A173" s="272"/>
      <c r="B173" s="273"/>
      <c r="C173" s="273"/>
      <c r="D173" s="273"/>
      <c r="E173" s="273"/>
      <c r="F173" s="273"/>
      <c r="G173" s="273"/>
      <c r="H173" s="273"/>
      <c r="I173" s="273"/>
      <c r="J173" s="273"/>
      <c r="K173" s="273"/>
      <c r="L173" s="273"/>
      <c r="M173" s="273"/>
      <c r="N173" s="274"/>
      <c r="O173" s="258"/>
      <c r="P173" s="258"/>
      <c r="Q173" s="258"/>
    </row>
    <row r="174" spans="1:17" s="72" customFormat="1" ht="44.25" hidden="1" customHeight="1" x14ac:dyDescent="0.25">
      <c r="A174" s="275"/>
      <c r="B174" s="276"/>
      <c r="C174" s="276"/>
      <c r="D174" s="276"/>
      <c r="E174" s="276"/>
      <c r="F174" s="276"/>
      <c r="G174" s="276"/>
      <c r="H174" s="276"/>
      <c r="I174" s="276"/>
      <c r="J174" s="276"/>
      <c r="K174" s="276"/>
      <c r="L174" s="276"/>
      <c r="M174" s="276"/>
      <c r="N174" s="277"/>
      <c r="O174" s="258"/>
      <c r="P174" s="258"/>
      <c r="Q174" s="258"/>
    </row>
    <row r="175" spans="1:17" s="71" customFormat="1" ht="18.75" customHeight="1" x14ac:dyDescent="0.25">
      <c r="A175" s="208" t="s">
        <v>3</v>
      </c>
      <c r="B175" s="26">
        <f t="shared" ref="B175:D175" si="15">B176+B177+B178+B179+B180</f>
        <v>1951352.94</v>
      </c>
      <c r="C175" s="26">
        <f t="shared" si="15"/>
        <v>1849777.44</v>
      </c>
      <c r="D175" s="26">
        <f t="shared" si="15"/>
        <v>2004715.44</v>
      </c>
      <c r="E175" s="193" t="s">
        <v>127</v>
      </c>
      <c r="F175" s="200" t="s">
        <v>29</v>
      </c>
      <c r="G175" s="193" t="s">
        <v>31</v>
      </c>
      <c r="H175" s="193" t="s">
        <v>31</v>
      </c>
      <c r="I175" s="193" t="s">
        <v>31</v>
      </c>
      <c r="J175" s="193" t="s">
        <v>31</v>
      </c>
      <c r="K175" s="278">
        <v>90</v>
      </c>
      <c r="L175" s="278">
        <v>107</v>
      </c>
      <c r="M175" s="236">
        <f>L175-K175</f>
        <v>17</v>
      </c>
      <c r="N175" s="220" t="s">
        <v>68</v>
      </c>
      <c r="O175" s="193" t="s">
        <v>31</v>
      </c>
      <c r="P175" s="193" t="s">
        <v>31</v>
      </c>
      <c r="Q175" s="193" t="s">
        <v>31</v>
      </c>
    </row>
    <row r="176" spans="1:17" s="71" customFormat="1" x14ac:dyDescent="0.25">
      <c r="A176" s="209"/>
      <c r="B176" s="26">
        <v>1951352.94</v>
      </c>
      <c r="C176" s="26">
        <v>1849777.44</v>
      </c>
      <c r="D176" s="26">
        <v>2004715.44</v>
      </c>
      <c r="E176" s="201"/>
      <c r="F176" s="200"/>
      <c r="G176" s="193"/>
      <c r="H176" s="193"/>
      <c r="I176" s="193"/>
      <c r="J176" s="193"/>
      <c r="K176" s="278"/>
      <c r="L176" s="278"/>
      <c r="M176" s="237"/>
      <c r="N176" s="203"/>
      <c r="O176" s="193"/>
      <c r="P176" s="193"/>
      <c r="Q176" s="193"/>
    </row>
    <row r="177" spans="1:17" s="71" customFormat="1" ht="22.5" customHeight="1" x14ac:dyDescent="0.25">
      <c r="A177" s="209"/>
      <c r="B177" s="26"/>
      <c r="C177" s="26"/>
      <c r="D177" s="26"/>
      <c r="E177" s="201"/>
      <c r="F177" s="200"/>
      <c r="G177" s="193"/>
      <c r="H177" s="193"/>
      <c r="I177" s="193"/>
      <c r="J177" s="193"/>
      <c r="K177" s="278"/>
      <c r="L177" s="278"/>
      <c r="M177" s="237"/>
      <c r="N177" s="203"/>
      <c r="O177" s="193"/>
      <c r="P177" s="193"/>
      <c r="Q177" s="193"/>
    </row>
    <row r="178" spans="1:17" s="71" customFormat="1" ht="33.75" hidden="1" customHeight="1" thickBot="1" x14ac:dyDescent="0.3">
      <c r="A178" s="209"/>
      <c r="B178" s="26"/>
      <c r="C178" s="26"/>
      <c r="D178" s="26"/>
      <c r="E178" s="201"/>
      <c r="F178" s="200"/>
      <c r="G178" s="193"/>
      <c r="H178" s="193"/>
      <c r="I178" s="193"/>
      <c r="J178" s="193"/>
      <c r="K178" s="278"/>
      <c r="L178" s="278"/>
      <c r="M178" s="237"/>
      <c r="N178" s="203"/>
      <c r="O178" s="193"/>
      <c r="P178" s="193"/>
      <c r="Q178" s="193"/>
    </row>
    <row r="179" spans="1:17" s="71" customFormat="1" ht="54" hidden="1" customHeight="1" x14ac:dyDescent="0.25">
      <c r="A179" s="209"/>
      <c r="B179" s="26"/>
      <c r="C179" s="26"/>
      <c r="D179" s="26"/>
      <c r="E179" s="201"/>
      <c r="F179" s="200"/>
      <c r="G179" s="193"/>
      <c r="H179" s="193"/>
      <c r="I179" s="193"/>
      <c r="J179" s="193"/>
      <c r="K179" s="278"/>
      <c r="L179" s="278"/>
      <c r="M179" s="237"/>
      <c r="N179" s="203"/>
      <c r="O179" s="193"/>
      <c r="P179" s="193"/>
      <c r="Q179" s="193"/>
    </row>
    <row r="180" spans="1:17" s="71" customFormat="1" hidden="1" x14ac:dyDescent="0.25">
      <c r="A180" s="210"/>
      <c r="B180" s="26"/>
      <c r="C180" s="26"/>
      <c r="D180" s="26"/>
      <c r="E180" s="201"/>
      <c r="F180" s="200"/>
      <c r="G180" s="193"/>
      <c r="H180" s="193"/>
      <c r="I180" s="193"/>
      <c r="J180" s="193"/>
      <c r="K180" s="278"/>
      <c r="L180" s="278"/>
      <c r="M180" s="238"/>
      <c r="N180" s="204"/>
      <c r="O180" s="193"/>
      <c r="P180" s="193"/>
      <c r="Q180" s="193"/>
    </row>
    <row r="181" spans="1:17" s="71" customFormat="1" ht="24.75" customHeight="1" x14ac:dyDescent="0.25">
      <c r="A181" s="208" t="s">
        <v>6</v>
      </c>
      <c r="B181" s="26">
        <f t="shared" ref="B181:D181" si="16">B182+B183+B184+B185+B186</f>
        <v>21351827.239999998</v>
      </c>
      <c r="C181" s="26">
        <f t="shared" si="16"/>
        <v>23196393.199999999</v>
      </c>
      <c r="D181" s="26">
        <f t="shared" si="16"/>
        <v>23196393.199999999</v>
      </c>
      <c r="E181" s="193" t="s">
        <v>36</v>
      </c>
      <c r="F181" s="200" t="s">
        <v>29</v>
      </c>
      <c r="G181" s="193" t="s">
        <v>37</v>
      </c>
      <c r="H181" s="193" t="s">
        <v>37</v>
      </c>
      <c r="I181" s="193" t="s">
        <v>37</v>
      </c>
      <c r="J181" s="193" t="s">
        <v>37</v>
      </c>
      <c r="K181" s="191" t="s">
        <v>37</v>
      </c>
      <c r="L181" s="263">
        <v>0</v>
      </c>
      <c r="M181" s="220" t="s">
        <v>68</v>
      </c>
      <c r="N181" s="220" t="s">
        <v>68</v>
      </c>
      <c r="O181" s="193" t="s">
        <v>37</v>
      </c>
      <c r="P181" s="193" t="s">
        <v>37</v>
      </c>
      <c r="Q181" s="193" t="s">
        <v>37</v>
      </c>
    </row>
    <row r="182" spans="1:17" s="71" customFormat="1" x14ac:dyDescent="0.25">
      <c r="A182" s="209"/>
      <c r="B182" s="26">
        <v>21351827.239999998</v>
      </c>
      <c r="C182" s="26">
        <v>23196393.199999999</v>
      </c>
      <c r="D182" s="26">
        <v>23196393.199999999</v>
      </c>
      <c r="E182" s="201"/>
      <c r="F182" s="201"/>
      <c r="G182" s="201"/>
      <c r="H182" s="201"/>
      <c r="I182" s="201"/>
      <c r="J182" s="201"/>
      <c r="K182" s="197"/>
      <c r="L182" s="315"/>
      <c r="M182" s="203"/>
      <c r="N182" s="203"/>
      <c r="O182" s="201"/>
      <c r="P182" s="201"/>
      <c r="Q182" s="201"/>
    </row>
    <row r="183" spans="1:17" s="71" customFormat="1" ht="36.75" customHeight="1" x14ac:dyDescent="0.25">
      <c r="A183" s="209"/>
      <c r="B183" s="26"/>
      <c r="C183" s="26"/>
      <c r="D183" s="26"/>
      <c r="E183" s="201"/>
      <c r="F183" s="201"/>
      <c r="G183" s="201"/>
      <c r="H183" s="201"/>
      <c r="I183" s="201"/>
      <c r="J183" s="201"/>
      <c r="K183" s="197"/>
      <c r="L183" s="315"/>
      <c r="M183" s="203"/>
      <c r="N183" s="203"/>
      <c r="O183" s="201"/>
      <c r="P183" s="201"/>
      <c r="Q183" s="201"/>
    </row>
    <row r="184" spans="1:17" s="71" customFormat="1" ht="13.5" hidden="1" customHeight="1" x14ac:dyDescent="0.25">
      <c r="A184" s="209"/>
      <c r="B184" s="26"/>
      <c r="C184" s="26"/>
      <c r="D184" s="26"/>
      <c r="E184" s="201"/>
      <c r="F184" s="201"/>
      <c r="G184" s="201"/>
      <c r="H184" s="201"/>
      <c r="I184" s="201"/>
      <c r="J184" s="201"/>
      <c r="K184" s="197"/>
      <c r="L184" s="315"/>
      <c r="M184" s="203"/>
      <c r="N184" s="203"/>
      <c r="O184" s="201"/>
      <c r="P184" s="201"/>
      <c r="Q184" s="201"/>
    </row>
    <row r="185" spans="1:17" s="71" customFormat="1" ht="54" hidden="1" customHeight="1" x14ac:dyDescent="0.25">
      <c r="A185" s="209"/>
      <c r="B185" s="26"/>
      <c r="C185" s="26"/>
      <c r="D185" s="26"/>
      <c r="E185" s="201"/>
      <c r="F185" s="201"/>
      <c r="G185" s="201"/>
      <c r="H185" s="201"/>
      <c r="I185" s="201"/>
      <c r="J185" s="201"/>
      <c r="K185" s="197"/>
      <c r="L185" s="315"/>
      <c r="M185" s="203"/>
      <c r="N185" s="203"/>
      <c r="O185" s="201"/>
      <c r="P185" s="201"/>
      <c r="Q185" s="201"/>
    </row>
    <row r="186" spans="1:17" s="71" customFormat="1" ht="0.75" hidden="1" customHeight="1" x14ac:dyDescent="0.25">
      <c r="A186" s="209"/>
      <c r="B186" s="26"/>
      <c r="C186" s="26"/>
      <c r="D186" s="26"/>
      <c r="E186" s="201"/>
      <c r="F186" s="201"/>
      <c r="G186" s="201"/>
      <c r="H186" s="201"/>
      <c r="I186" s="201"/>
      <c r="J186" s="201"/>
      <c r="K186" s="197"/>
      <c r="L186" s="316"/>
      <c r="M186" s="204"/>
      <c r="N186" s="204"/>
      <c r="O186" s="201"/>
      <c r="P186" s="201"/>
      <c r="Q186" s="201"/>
    </row>
    <row r="187" spans="1:17" s="71" customFormat="1" ht="13.5" hidden="1" customHeight="1" thickBot="1" x14ac:dyDescent="0.3">
      <c r="A187" s="307"/>
      <c r="B187" s="26"/>
      <c r="C187" s="26"/>
      <c r="D187" s="26"/>
      <c r="E187" s="6"/>
      <c r="F187" s="313"/>
      <c r="G187" s="201"/>
      <c r="H187" s="201"/>
      <c r="I187" s="201"/>
      <c r="J187" s="201"/>
      <c r="K187" s="34"/>
      <c r="L187" s="34"/>
      <c r="M187" s="21"/>
      <c r="N187" s="203"/>
      <c r="O187" s="201"/>
      <c r="P187" s="201"/>
      <c r="Q187" s="201"/>
    </row>
    <row r="188" spans="1:17" s="71" customFormat="1" ht="54" hidden="1" customHeight="1" x14ac:dyDescent="0.25">
      <c r="A188" s="307"/>
      <c r="B188" s="26"/>
      <c r="C188" s="26"/>
      <c r="D188" s="26"/>
      <c r="E188" s="6"/>
      <c r="F188" s="313"/>
      <c r="G188" s="201"/>
      <c r="H188" s="201"/>
      <c r="I188" s="201"/>
      <c r="J188" s="201"/>
      <c r="K188" s="34"/>
      <c r="L188" s="34"/>
      <c r="M188" s="21"/>
      <c r="N188" s="203"/>
      <c r="O188" s="201"/>
      <c r="P188" s="201"/>
      <c r="Q188" s="201"/>
    </row>
    <row r="189" spans="1:17" s="71" customFormat="1" ht="15.75" hidden="1" customHeight="1" x14ac:dyDescent="0.25">
      <c r="A189" s="308"/>
      <c r="B189" s="26"/>
      <c r="C189" s="26"/>
      <c r="D189" s="26"/>
      <c r="E189" s="7"/>
      <c r="F189" s="314"/>
      <c r="G189" s="201"/>
      <c r="H189" s="201"/>
      <c r="I189" s="201"/>
      <c r="J189" s="201"/>
      <c r="K189" s="35"/>
      <c r="L189" s="35"/>
      <c r="M189" s="28"/>
      <c r="N189" s="204"/>
      <c r="O189" s="201"/>
      <c r="P189" s="201"/>
      <c r="Q189" s="201"/>
    </row>
    <row r="190" spans="1:17" x14ac:dyDescent="0.25">
      <c r="A190" s="73"/>
      <c r="B190" s="74" t="e">
        <f>#REF!-#REF!</f>
        <v>#REF!</v>
      </c>
      <c r="C190" s="75" t="e">
        <f>#REF!-#REF!</f>
        <v>#REF!</v>
      </c>
      <c r="D190" s="75" t="e">
        <f>#REF!-#REF!</f>
        <v>#REF!</v>
      </c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</row>
    <row r="191" spans="1:17" x14ac:dyDescent="0.25">
      <c r="A191" s="73"/>
      <c r="B191" s="76"/>
      <c r="C191" s="76"/>
      <c r="D191" s="77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</row>
    <row r="192" spans="1:17" ht="24.75" customHeight="1" x14ac:dyDescent="0.25">
      <c r="A192" s="73"/>
      <c r="B192" s="78"/>
      <c r="C192" s="76"/>
      <c r="D192" s="77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</row>
    <row r="193" spans="1:16" x14ac:dyDescent="0.25">
      <c r="A193" s="73"/>
      <c r="B193" s="76"/>
      <c r="C193" s="76"/>
      <c r="D193" s="77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</row>
    <row r="194" spans="1:16" x14ac:dyDescent="0.25">
      <c r="A194" s="73"/>
      <c r="B194" s="76">
        <v>7500</v>
      </c>
      <c r="C194" s="76">
        <v>0</v>
      </c>
      <c r="D194" s="77">
        <v>0</v>
      </c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</row>
    <row r="195" spans="1:16" x14ac:dyDescent="0.25">
      <c r="A195" s="73"/>
      <c r="B195" s="76"/>
      <c r="C195" s="76"/>
      <c r="D195" s="77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</row>
    <row r="196" spans="1:16" x14ac:dyDescent="0.25">
      <c r="A196" s="73"/>
      <c r="B196" s="76"/>
      <c r="C196" s="76"/>
      <c r="D196" s="77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</row>
    <row r="197" spans="1:16" x14ac:dyDescent="0.25">
      <c r="A197" s="73"/>
      <c r="B197" s="76"/>
      <c r="C197" s="76"/>
      <c r="D197" s="77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</row>
    <row r="198" spans="1:16" x14ac:dyDescent="0.25">
      <c r="A198" s="73"/>
      <c r="B198" s="76"/>
      <c r="C198" s="76"/>
      <c r="D198" s="77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</row>
    <row r="199" spans="1:16" x14ac:dyDescent="0.25">
      <c r="A199" s="73"/>
      <c r="B199" s="76"/>
      <c r="C199" s="76"/>
      <c r="D199" s="77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</row>
    <row r="200" spans="1:16" x14ac:dyDescent="0.25">
      <c r="A200" s="73"/>
      <c r="B200" s="76"/>
      <c r="C200" s="76"/>
      <c r="D200" s="77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</row>
    <row r="201" spans="1:16" x14ac:dyDescent="0.25">
      <c r="A201" s="73"/>
      <c r="B201" s="75"/>
      <c r="C201" s="75"/>
      <c r="D201" s="79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</row>
    <row r="202" spans="1:16" x14ac:dyDescent="0.25">
      <c r="A202" s="73"/>
      <c r="B202" s="75"/>
      <c r="C202" s="76"/>
      <c r="D202" s="77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</row>
    <row r="203" spans="1:16" x14ac:dyDescent="0.25">
      <c r="A203" s="73"/>
      <c r="B203" s="75"/>
      <c r="C203" s="76"/>
      <c r="D203" s="77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</row>
    <row r="204" spans="1:16" x14ac:dyDescent="0.25">
      <c r="A204" s="73"/>
      <c r="B204" s="75"/>
      <c r="C204" s="76"/>
      <c r="D204" s="77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</row>
    <row r="205" spans="1:16" x14ac:dyDescent="0.25">
      <c r="A205" s="73"/>
      <c r="B205" s="76"/>
      <c r="C205" s="76"/>
      <c r="D205" s="77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</row>
    <row r="206" spans="1:16" x14ac:dyDescent="0.25">
      <c r="A206" s="73"/>
      <c r="B206" s="76"/>
      <c r="C206" s="76"/>
      <c r="D206" s="77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</row>
    <row r="207" spans="1:16" x14ac:dyDescent="0.25">
      <c r="A207" s="73"/>
      <c r="B207" s="76"/>
      <c r="C207" s="76"/>
      <c r="D207" s="77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</row>
    <row r="208" spans="1:16" x14ac:dyDescent="0.25">
      <c r="A208" s="73"/>
      <c r="B208" s="76"/>
      <c r="C208" s="76"/>
      <c r="D208" s="77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</row>
    <row r="209" spans="1:16" x14ac:dyDescent="0.25">
      <c r="A209" s="73"/>
      <c r="B209" s="76"/>
      <c r="C209" s="76"/>
      <c r="D209" s="77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</row>
    <row r="210" spans="1:16" x14ac:dyDescent="0.25">
      <c r="A210" s="73"/>
      <c r="B210" s="76"/>
      <c r="C210" s="76"/>
      <c r="D210" s="77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</row>
    <row r="211" spans="1:16" x14ac:dyDescent="0.25">
      <c r="A211" s="73"/>
      <c r="B211" s="76"/>
      <c r="C211" s="76"/>
      <c r="D211" s="77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</row>
    <row r="212" spans="1:16" x14ac:dyDescent="0.25">
      <c r="A212" s="73"/>
      <c r="B212" s="76"/>
      <c r="C212" s="76"/>
      <c r="D212" s="77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</row>
    <row r="213" spans="1:16" x14ac:dyDescent="0.25">
      <c r="D213" s="45"/>
    </row>
    <row r="214" spans="1:16" x14ac:dyDescent="0.25">
      <c r="D214" s="45"/>
    </row>
    <row r="215" spans="1:16" x14ac:dyDescent="0.25">
      <c r="D215" s="45"/>
    </row>
    <row r="216" spans="1:16" x14ac:dyDescent="0.25">
      <c r="D216" s="45"/>
    </row>
    <row r="217" spans="1:16" x14ac:dyDescent="0.25">
      <c r="D217" s="45"/>
    </row>
    <row r="218" spans="1:16" x14ac:dyDescent="0.25">
      <c r="D218" s="45"/>
    </row>
    <row r="219" spans="1:16" x14ac:dyDescent="0.25">
      <c r="D219" s="45"/>
    </row>
    <row r="220" spans="1:16" x14ac:dyDescent="0.25">
      <c r="D220" s="45"/>
    </row>
    <row r="221" spans="1:16" x14ac:dyDescent="0.25">
      <c r="D221" s="45"/>
    </row>
    <row r="222" spans="1:16" x14ac:dyDescent="0.25">
      <c r="D222" s="45"/>
    </row>
    <row r="223" spans="1:16" x14ac:dyDescent="0.25">
      <c r="D223" s="45"/>
    </row>
    <row r="224" spans="1:16" x14ac:dyDescent="0.25">
      <c r="D224" s="45"/>
    </row>
    <row r="225" spans="4:4" x14ac:dyDescent="0.25">
      <c r="D225" s="45"/>
    </row>
    <row r="226" spans="4:4" x14ac:dyDescent="0.25">
      <c r="D226" s="45"/>
    </row>
    <row r="227" spans="4:4" x14ac:dyDescent="0.25">
      <c r="D227" s="45"/>
    </row>
    <row r="228" spans="4:4" x14ac:dyDescent="0.25">
      <c r="D228" s="45"/>
    </row>
    <row r="229" spans="4:4" x14ac:dyDescent="0.25">
      <c r="D229" s="45"/>
    </row>
    <row r="230" spans="4:4" x14ac:dyDescent="0.25">
      <c r="D230" s="45"/>
    </row>
    <row r="231" spans="4:4" x14ac:dyDescent="0.25">
      <c r="D231" s="45"/>
    </row>
    <row r="232" spans="4:4" x14ac:dyDescent="0.25">
      <c r="D232" s="45"/>
    </row>
    <row r="233" spans="4:4" x14ac:dyDescent="0.25">
      <c r="D233" s="45"/>
    </row>
    <row r="234" spans="4:4" x14ac:dyDescent="0.25">
      <c r="D234" s="45"/>
    </row>
    <row r="235" spans="4:4" x14ac:dyDescent="0.25">
      <c r="D235" s="45"/>
    </row>
    <row r="236" spans="4:4" x14ac:dyDescent="0.25">
      <c r="D236" s="45"/>
    </row>
    <row r="237" spans="4:4" x14ac:dyDescent="0.25">
      <c r="D237" s="45"/>
    </row>
    <row r="238" spans="4:4" x14ac:dyDescent="0.25">
      <c r="D238" s="45"/>
    </row>
    <row r="239" spans="4:4" x14ac:dyDescent="0.25">
      <c r="D239" s="45"/>
    </row>
    <row r="240" spans="4:4" x14ac:dyDescent="0.25">
      <c r="D240" s="45"/>
    </row>
    <row r="241" spans="4:4" x14ac:dyDescent="0.25">
      <c r="D241" s="45"/>
    </row>
    <row r="242" spans="4:4" x14ac:dyDescent="0.25">
      <c r="D242" s="45"/>
    </row>
    <row r="243" spans="4:4" x14ac:dyDescent="0.25">
      <c r="D243" s="45"/>
    </row>
    <row r="244" spans="4:4" x14ac:dyDescent="0.25">
      <c r="D244" s="45"/>
    </row>
    <row r="245" spans="4:4" x14ac:dyDescent="0.25">
      <c r="D245" s="45"/>
    </row>
    <row r="246" spans="4:4" x14ac:dyDescent="0.25">
      <c r="D246" s="45"/>
    </row>
    <row r="247" spans="4:4" x14ac:dyDescent="0.25">
      <c r="D247" s="45"/>
    </row>
    <row r="248" spans="4:4" x14ac:dyDescent="0.25">
      <c r="D248" s="45"/>
    </row>
    <row r="249" spans="4:4" x14ac:dyDescent="0.25">
      <c r="D249" s="45"/>
    </row>
    <row r="250" spans="4:4" x14ac:dyDescent="0.25">
      <c r="D250" s="45"/>
    </row>
    <row r="251" spans="4:4" x14ac:dyDescent="0.25">
      <c r="D251" s="45"/>
    </row>
    <row r="252" spans="4:4" x14ac:dyDescent="0.25">
      <c r="D252" s="45"/>
    </row>
    <row r="253" spans="4:4" x14ac:dyDescent="0.25">
      <c r="D253" s="45"/>
    </row>
    <row r="254" spans="4:4" x14ac:dyDescent="0.25">
      <c r="D254" s="45"/>
    </row>
    <row r="255" spans="4:4" x14ac:dyDescent="0.25">
      <c r="D255" s="45"/>
    </row>
    <row r="256" spans="4:4" x14ac:dyDescent="0.25">
      <c r="D256" s="45"/>
    </row>
    <row r="257" spans="4:4" x14ac:dyDescent="0.25">
      <c r="D257" s="45"/>
    </row>
    <row r="258" spans="4:4" x14ac:dyDescent="0.25">
      <c r="D258" s="45"/>
    </row>
    <row r="259" spans="4:4" x14ac:dyDescent="0.25">
      <c r="D259" s="45"/>
    </row>
    <row r="260" spans="4:4" x14ac:dyDescent="0.25">
      <c r="D260" s="45"/>
    </row>
    <row r="261" spans="4:4" x14ac:dyDescent="0.25">
      <c r="D261" s="45"/>
    </row>
    <row r="262" spans="4:4" x14ac:dyDescent="0.25">
      <c r="D262" s="45"/>
    </row>
    <row r="263" spans="4:4" x14ac:dyDescent="0.25">
      <c r="D263" s="45"/>
    </row>
    <row r="264" spans="4:4" x14ac:dyDescent="0.25">
      <c r="D264" s="45"/>
    </row>
    <row r="265" spans="4:4" x14ac:dyDescent="0.25">
      <c r="D265" s="45"/>
    </row>
    <row r="266" spans="4:4" x14ac:dyDescent="0.25">
      <c r="D266" s="45"/>
    </row>
    <row r="267" spans="4:4" x14ac:dyDescent="0.25">
      <c r="D267" s="45"/>
    </row>
    <row r="268" spans="4:4" x14ac:dyDescent="0.25">
      <c r="D268" s="45"/>
    </row>
    <row r="269" spans="4:4" x14ac:dyDescent="0.25">
      <c r="D269" s="45"/>
    </row>
    <row r="270" spans="4:4" x14ac:dyDescent="0.25">
      <c r="D270" s="45"/>
    </row>
    <row r="271" spans="4:4" x14ac:dyDescent="0.25">
      <c r="D271" s="45"/>
    </row>
    <row r="272" spans="4:4" x14ac:dyDescent="0.25">
      <c r="D272" s="45"/>
    </row>
    <row r="273" spans="4:4" x14ac:dyDescent="0.25">
      <c r="D273" s="45"/>
    </row>
    <row r="274" spans="4:4" x14ac:dyDescent="0.25">
      <c r="D274" s="45"/>
    </row>
    <row r="275" spans="4:4" x14ac:dyDescent="0.25">
      <c r="D275" s="45"/>
    </row>
    <row r="276" spans="4:4" x14ac:dyDescent="0.25">
      <c r="D276" s="45"/>
    </row>
    <row r="277" spans="4:4" x14ac:dyDescent="0.25">
      <c r="D277" s="45"/>
    </row>
    <row r="278" spans="4:4" x14ac:dyDescent="0.25">
      <c r="D278" s="45"/>
    </row>
    <row r="279" spans="4:4" x14ac:dyDescent="0.25">
      <c r="D279" s="45"/>
    </row>
    <row r="280" spans="4:4" x14ac:dyDescent="0.25">
      <c r="D280" s="45"/>
    </row>
    <row r="281" spans="4:4" x14ac:dyDescent="0.25">
      <c r="D281" s="45"/>
    </row>
    <row r="282" spans="4:4" x14ac:dyDescent="0.25">
      <c r="D282" s="45"/>
    </row>
    <row r="283" spans="4:4" x14ac:dyDescent="0.25">
      <c r="D283" s="45"/>
    </row>
    <row r="284" spans="4:4" x14ac:dyDescent="0.25">
      <c r="D284" s="45"/>
    </row>
    <row r="285" spans="4:4" x14ac:dyDescent="0.25">
      <c r="D285" s="45"/>
    </row>
    <row r="286" spans="4:4" x14ac:dyDescent="0.25">
      <c r="D286" s="45"/>
    </row>
    <row r="287" spans="4:4" x14ac:dyDescent="0.25">
      <c r="D287" s="45"/>
    </row>
    <row r="288" spans="4:4" x14ac:dyDescent="0.25">
      <c r="D288" s="45"/>
    </row>
    <row r="289" spans="4:4" x14ac:dyDescent="0.25">
      <c r="D289" s="45"/>
    </row>
    <row r="290" spans="4:4" x14ac:dyDescent="0.25">
      <c r="D290" s="45"/>
    </row>
    <row r="291" spans="4:4" x14ac:dyDescent="0.25">
      <c r="D291" s="45"/>
    </row>
    <row r="292" spans="4:4" x14ac:dyDescent="0.25">
      <c r="D292" s="45"/>
    </row>
    <row r="293" spans="4:4" x14ac:dyDescent="0.25">
      <c r="D293" s="45"/>
    </row>
    <row r="294" spans="4:4" x14ac:dyDescent="0.25">
      <c r="D294" s="45"/>
    </row>
    <row r="295" spans="4:4" x14ac:dyDescent="0.25">
      <c r="D295" s="45"/>
    </row>
    <row r="296" spans="4:4" x14ac:dyDescent="0.25">
      <c r="D296" s="45"/>
    </row>
    <row r="297" spans="4:4" x14ac:dyDescent="0.25">
      <c r="D297" s="45"/>
    </row>
    <row r="298" spans="4:4" x14ac:dyDescent="0.25">
      <c r="D298" s="45"/>
    </row>
    <row r="299" spans="4:4" x14ac:dyDescent="0.25">
      <c r="D299" s="45"/>
    </row>
    <row r="300" spans="4:4" x14ac:dyDescent="0.25">
      <c r="D300" s="45"/>
    </row>
    <row r="301" spans="4:4" x14ac:dyDescent="0.25">
      <c r="D301" s="45"/>
    </row>
    <row r="302" spans="4:4" x14ac:dyDescent="0.25">
      <c r="D302" s="45"/>
    </row>
    <row r="303" spans="4:4" x14ac:dyDescent="0.25">
      <c r="D303" s="45"/>
    </row>
    <row r="304" spans="4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  <row r="309" spans="4:4" x14ac:dyDescent="0.25">
      <c r="D309" s="45"/>
    </row>
    <row r="310" spans="4:4" x14ac:dyDescent="0.25">
      <c r="D310" s="45"/>
    </row>
    <row r="311" spans="4:4" x14ac:dyDescent="0.25">
      <c r="D311" s="45"/>
    </row>
    <row r="312" spans="4:4" x14ac:dyDescent="0.25">
      <c r="D312" s="45"/>
    </row>
    <row r="313" spans="4:4" x14ac:dyDescent="0.25">
      <c r="D313" s="45"/>
    </row>
    <row r="314" spans="4:4" x14ac:dyDescent="0.25">
      <c r="D314" s="45"/>
    </row>
    <row r="315" spans="4:4" x14ac:dyDescent="0.25">
      <c r="D315" s="45"/>
    </row>
    <row r="316" spans="4:4" x14ac:dyDescent="0.25">
      <c r="D316" s="45"/>
    </row>
    <row r="317" spans="4:4" x14ac:dyDescent="0.25">
      <c r="D317" s="45"/>
    </row>
    <row r="318" spans="4:4" x14ac:dyDescent="0.25">
      <c r="D318" s="45"/>
    </row>
    <row r="319" spans="4:4" x14ac:dyDescent="0.25">
      <c r="D319" s="45"/>
    </row>
    <row r="320" spans="4:4" x14ac:dyDescent="0.25">
      <c r="D320" s="45"/>
    </row>
    <row r="321" spans="4:4" x14ac:dyDescent="0.25">
      <c r="D321" s="45"/>
    </row>
    <row r="322" spans="4:4" x14ac:dyDescent="0.25">
      <c r="D322" s="45"/>
    </row>
    <row r="323" spans="4:4" x14ac:dyDescent="0.25">
      <c r="D323" s="45"/>
    </row>
    <row r="324" spans="4:4" x14ac:dyDescent="0.25">
      <c r="D324" s="45"/>
    </row>
    <row r="325" spans="4:4" x14ac:dyDescent="0.25">
      <c r="D325" s="45"/>
    </row>
    <row r="326" spans="4:4" x14ac:dyDescent="0.25">
      <c r="D326" s="45"/>
    </row>
    <row r="327" spans="4:4" x14ac:dyDescent="0.25">
      <c r="D327" s="45"/>
    </row>
    <row r="328" spans="4:4" x14ac:dyDescent="0.25">
      <c r="D328" s="45"/>
    </row>
    <row r="329" spans="4:4" x14ac:dyDescent="0.25">
      <c r="D329" s="45"/>
    </row>
    <row r="330" spans="4:4" x14ac:dyDescent="0.25">
      <c r="D330" s="45"/>
    </row>
    <row r="331" spans="4:4" x14ac:dyDescent="0.25">
      <c r="D331" s="45"/>
    </row>
    <row r="332" spans="4:4" x14ac:dyDescent="0.25">
      <c r="D332" s="45"/>
    </row>
    <row r="333" spans="4:4" x14ac:dyDescent="0.25">
      <c r="D333" s="45"/>
    </row>
    <row r="334" spans="4:4" x14ac:dyDescent="0.25">
      <c r="D334" s="45"/>
    </row>
    <row r="335" spans="4:4" x14ac:dyDescent="0.25">
      <c r="D335" s="45"/>
    </row>
    <row r="336" spans="4:4" x14ac:dyDescent="0.25">
      <c r="D336" s="45"/>
    </row>
    <row r="337" spans="4:4" x14ac:dyDescent="0.25">
      <c r="D337" s="45"/>
    </row>
    <row r="338" spans="4:4" x14ac:dyDescent="0.25">
      <c r="D338" s="45"/>
    </row>
    <row r="339" spans="4:4" x14ac:dyDescent="0.25">
      <c r="D339" s="45"/>
    </row>
    <row r="340" spans="4:4" x14ac:dyDescent="0.25">
      <c r="D340" s="45"/>
    </row>
    <row r="341" spans="4:4" x14ac:dyDescent="0.25">
      <c r="D341" s="45"/>
    </row>
    <row r="342" spans="4:4" x14ac:dyDescent="0.25">
      <c r="D342" s="45"/>
    </row>
    <row r="343" spans="4:4" x14ac:dyDescent="0.25">
      <c r="D343" s="45"/>
    </row>
    <row r="344" spans="4:4" x14ac:dyDescent="0.25">
      <c r="D344" s="45"/>
    </row>
    <row r="345" spans="4:4" x14ac:dyDescent="0.25">
      <c r="D345" s="45"/>
    </row>
    <row r="346" spans="4:4" x14ac:dyDescent="0.25">
      <c r="D346" s="45"/>
    </row>
    <row r="347" spans="4:4" x14ac:dyDescent="0.25">
      <c r="D347" s="45"/>
    </row>
    <row r="348" spans="4:4" x14ac:dyDescent="0.25">
      <c r="D348" s="45"/>
    </row>
    <row r="349" spans="4:4" x14ac:dyDescent="0.25">
      <c r="D349" s="45"/>
    </row>
    <row r="350" spans="4:4" x14ac:dyDescent="0.25">
      <c r="D350" s="45"/>
    </row>
    <row r="351" spans="4:4" x14ac:dyDescent="0.25">
      <c r="D351" s="45"/>
    </row>
    <row r="352" spans="4:4" x14ac:dyDescent="0.25">
      <c r="D352" s="45"/>
    </row>
    <row r="353" spans="4:4" x14ac:dyDescent="0.25">
      <c r="D353" s="45"/>
    </row>
    <row r="354" spans="4:4" x14ac:dyDescent="0.25">
      <c r="D354" s="45"/>
    </row>
    <row r="355" spans="4:4" x14ac:dyDescent="0.25">
      <c r="D355" s="45"/>
    </row>
    <row r="356" spans="4:4" x14ac:dyDescent="0.25">
      <c r="D356" s="45"/>
    </row>
    <row r="357" spans="4:4" x14ac:dyDescent="0.25">
      <c r="D357" s="45"/>
    </row>
    <row r="358" spans="4:4" x14ac:dyDescent="0.25">
      <c r="D358" s="45"/>
    </row>
    <row r="359" spans="4:4" x14ac:dyDescent="0.25">
      <c r="D359" s="45"/>
    </row>
    <row r="360" spans="4:4" x14ac:dyDescent="0.25">
      <c r="D360" s="45"/>
    </row>
    <row r="361" spans="4:4" x14ac:dyDescent="0.25">
      <c r="D361" s="45"/>
    </row>
    <row r="362" spans="4:4" x14ac:dyDescent="0.25">
      <c r="D362" s="45"/>
    </row>
    <row r="363" spans="4:4" x14ac:dyDescent="0.25">
      <c r="D363" s="45"/>
    </row>
    <row r="364" spans="4:4" x14ac:dyDescent="0.25">
      <c r="D364" s="45"/>
    </row>
    <row r="365" spans="4:4" x14ac:dyDescent="0.25">
      <c r="D365" s="45"/>
    </row>
    <row r="366" spans="4:4" x14ac:dyDescent="0.25">
      <c r="D366" s="45"/>
    </row>
    <row r="367" spans="4:4" x14ac:dyDescent="0.25">
      <c r="D367" s="45"/>
    </row>
    <row r="368" spans="4:4" x14ac:dyDescent="0.25">
      <c r="D368" s="45"/>
    </row>
    <row r="369" spans="4:4" x14ac:dyDescent="0.25">
      <c r="D369" s="45"/>
    </row>
    <row r="370" spans="4:4" x14ac:dyDescent="0.25">
      <c r="D370" s="45"/>
    </row>
    <row r="371" spans="4:4" x14ac:dyDescent="0.25">
      <c r="D371" s="45"/>
    </row>
    <row r="372" spans="4:4" x14ac:dyDescent="0.25">
      <c r="D372" s="45"/>
    </row>
    <row r="373" spans="4:4" x14ac:dyDescent="0.25">
      <c r="D373" s="45"/>
    </row>
    <row r="374" spans="4:4" x14ac:dyDescent="0.25">
      <c r="D374" s="45"/>
    </row>
    <row r="375" spans="4:4" x14ac:dyDescent="0.25">
      <c r="D375" s="45"/>
    </row>
    <row r="376" spans="4:4" x14ac:dyDescent="0.25">
      <c r="D376" s="45"/>
    </row>
    <row r="377" spans="4:4" x14ac:dyDescent="0.25">
      <c r="D377" s="45"/>
    </row>
    <row r="378" spans="4:4" x14ac:dyDescent="0.25">
      <c r="D378" s="45"/>
    </row>
    <row r="379" spans="4:4" x14ac:dyDescent="0.25">
      <c r="D379" s="45"/>
    </row>
    <row r="380" spans="4:4" x14ac:dyDescent="0.25">
      <c r="D380" s="45"/>
    </row>
    <row r="381" spans="4:4" x14ac:dyDescent="0.25">
      <c r="D381" s="45"/>
    </row>
    <row r="382" spans="4:4" x14ac:dyDescent="0.25">
      <c r="D382" s="45"/>
    </row>
    <row r="383" spans="4:4" x14ac:dyDescent="0.25">
      <c r="D383" s="45"/>
    </row>
    <row r="384" spans="4:4" x14ac:dyDescent="0.25">
      <c r="D384" s="45"/>
    </row>
    <row r="385" spans="4:4" x14ac:dyDescent="0.25">
      <c r="D385" s="45"/>
    </row>
    <row r="386" spans="4:4" x14ac:dyDescent="0.25">
      <c r="D386" s="45"/>
    </row>
    <row r="387" spans="4:4" x14ac:dyDescent="0.25">
      <c r="D387" s="45"/>
    </row>
    <row r="388" spans="4:4" x14ac:dyDescent="0.25">
      <c r="D388" s="45"/>
    </row>
    <row r="389" spans="4:4" x14ac:dyDescent="0.25">
      <c r="D389" s="45"/>
    </row>
    <row r="390" spans="4:4" x14ac:dyDescent="0.25">
      <c r="D390" s="45"/>
    </row>
  </sheetData>
  <autoFilter ref="A15:T191">
    <filterColumn colId="0" showButton="0"/>
  </autoFilter>
  <mergeCells count="414">
    <mergeCell ref="Q158:Q163"/>
    <mergeCell ref="P164:P165"/>
    <mergeCell ref="O164:O165"/>
    <mergeCell ref="P158:P163"/>
    <mergeCell ref="K164:K165"/>
    <mergeCell ref="L164:L165"/>
    <mergeCell ref="K148:K151"/>
    <mergeCell ref="L148:L151"/>
    <mergeCell ref="N148:N151"/>
    <mergeCell ref="M164:M165"/>
    <mergeCell ref="N164:N165"/>
    <mergeCell ref="O148:O151"/>
    <mergeCell ref="P148:P151"/>
    <mergeCell ref="Q148:Q151"/>
    <mergeCell ref="A21:N24"/>
    <mergeCell ref="A12:A14"/>
    <mergeCell ref="H25:H30"/>
    <mergeCell ref="G25:G30"/>
    <mergeCell ref="A18:Q18"/>
    <mergeCell ref="I25:I30"/>
    <mergeCell ref="A25:A30"/>
    <mergeCell ref="A19:Q19"/>
    <mergeCell ref="A20:Q20"/>
    <mergeCell ref="Q21:Q24"/>
    <mergeCell ref="Q25:Q30"/>
    <mergeCell ref="E25:E26"/>
    <mergeCell ref="E27:E30"/>
    <mergeCell ref="F25:F26"/>
    <mergeCell ref="F27:F30"/>
    <mergeCell ref="K27:K30"/>
    <mergeCell ref="L27:L30"/>
    <mergeCell ref="G187:G189"/>
    <mergeCell ref="F5:N5"/>
    <mergeCell ref="L38:L43"/>
    <mergeCell ref="N38:N43"/>
    <mergeCell ref="E46:E47"/>
    <mergeCell ref="F46:F47"/>
    <mergeCell ref="K46:K47"/>
    <mergeCell ref="L46:L47"/>
    <mergeCell ref="K25:K26"/>
    <mergeCell ref="L25:L26"/>
    <mergeCell ref="N25:N26"/>
    <mergeCell ref="E31:E32"/>
    <mergeCell ref="F31:F32"/>
    <mergeCell ref="K31:K32"/>
    <mergeCell ref="K33:K36"/>
    <mergeCell ref="L31:L32"/>
    <mergeCell ref="A6:P6"/>
    <mergeCell ref="A8:P8"/>
    <mergeCell ref="A16:Q16"/>
    <mergeCell ref="A17:Q17"/>
    <mergeCell ref="A7:P7"/>
    <mergeCell ref="P21:P24"/>
    <mergeCell ref="O21:O24"/>
    <mergeCell ref="O25:O30"/>
    <mergeCell ref="E175:E180"/>
    <mergeCell ref="F175:F180"/>
    <mergeCell ref="H175:H180"/>
    <mergeCell ref="N122:N125"/>
    <mergeCell ref="L130:L135"/>
    <mergeCell ref="K130:K135"/>
    <mergeCell ref="I130:I135"/>
    <mergeCell ref="A107:A108"/>
    <mergeCell ref="A130:A135"/>
    <mergeCell ref="G181:G186"/>
    <mergeCell ref="O181:O186"/>
    <mergeCell ref="P181:P186"/>
    <mergeCell ref="J175:J180"/>
    <mergeCell ref="M181:M186"/>
    <mergeCell ref="N181:N186"/>
    <mergeCell ref="I181:I186"/>
    <mergeCell ref="J181:J186"/>
    <mergeCell ref="K181:K186"/>
    <mergeCell ref="L181:L186"/>
    <mergeCell ref="P175:P180"/>
    <mergeCell ref="K175:K180"/>
    <mergeCell ref="G175:G180"/>
    <mergeCell ref="O175:O180"/>
    <mergeCell ref="A126:A129"/>
    <mergeCell ref="G130:G135"/>
    <mergeCell ref="E130:E135"/>
    <mergeCell ref="L115:L120"/>
    <mergeCell ref="M107:M108"/>
    <mergeCell ref="I115:I120"/>
    <mergeCell ref="J115:J120"/>
    <mergeCell ref="K115:K120"/>
    <mergeCell ref="I122:I125"/>
    <mergeCell ref="I109:I114"/>
    <mergeCell ref="J107:J108"/>
    <mergeCell ref="K109:K114"/>
    <mergeCell ref="J109:J114"/>
    <mergeCell ref="E109:E114"/>
    <mergeCell ref="F109:F114"/>
    <mergeCell ref="K107:K108"/>
    <mergeCell ref="L109:L114"/>
    <mergeCell ref="A122:A125"/>
    <mergeCell ref="G115:G120"/>
    <mergeCell ref="F122:F125"/>
    <mergeCell ref="P130:P135"/>
    <mergeCell ref="E158:E159"/>
    <mergeCell ref="F158:F159"/>
    <mergeCell ref="M130:M135"/>
    <mergeCell ref="P136:P147"/>
    <mergeCell ref="I158:I163"/>
    <mergeCell ref="J158:J163"/>
    <mergeCell ref="N158:N159"/>
    <mergeCell ref="M148:M151"/>
    <mergeCell ref="H148:H151"/>
    <mergeCell ref="J136:J147"/>
    <mergeCell ref="L136:L141"/>
    <mergeCell ref="N136:N141"/>
    <mergeCell ref="I136:I147"/>
    <mergeCell ref="O158:O163"/>
    <mergeCell ref="F142:F147"/>
    <mergeCell ref="F136:F141"/>
    <mergeCell ref="K136:K141"/>
    <mergeCell ref="E136:E141"/>
    <mergeCell ref="J130:J135"/>
    <mergeCell ref="F130:F135"/>
    <mergeCell ref="N130:N135"/>
    <mergeCell ref="H130:H135"/>
    <mergeCell ref="A187:A189"/>
    <mergeCell ref="F187:F189"/>
    <mergeCell ref="A175:A180"/>
    <mergeCell ref="A181:A186"/>
    <mergeCell ref="A169:N174"/>
    <mergeCell ref="A164:A165"/>
    <mergeCell ref="E164:E165"/>
    <mergeCell ref="H164:H165"/>
    <mergeCell ref="G164:G165"/>
    <mergeCell ref="I175:I180"/>
    <mergeCell ref="L175:L180"/>
    <mergeCell ref="N175:N180"/>
    <mergeCell ref="F164:F165"/>
    <mergeCell ref="H181:H186"/>
    <mergeCell ref="J187:J189"/>
    <mergeCell ref="J164:J165"/>
    <mergeCell ref="I164:I165"/>
    <mergeCell ref="A167:A168"/>
    <mergeCell ref="M175:M180"/>
    <mergeCell ref="I187:I189"/>
    <mergeCell ref="H187:H189"/>
    <mergeCell ref="N187:N189"/>
    <mergeCell ref="E181:E186"/>
    <mergeCell ref="F181:F186"/>
    <mergeCell ref="A136:A141"/>
    <mergeCell ref="A148:A151"/>
    <mergeCell ref="E148:E151"/>
    <mergeCell ref="K158:K159"/>
    <mergeCell ref="L158:L159"/>
    <mergeCell ref="M158:M159"/>
    <mergeCell ref="A152:N157"/>
    <mergeCell ref="A158:A163"/>
    <mergeCell ref="G158:G163"/>
    <mergeCell ref="H158:H163"/>
    <mergeCell ref="I148:I151"/>
    <mergeCell ref="L142:L147"/>
    <mergeCell ref="N142:N147"/>
    <mergeCell ref="F148:F151"/>
    <mergeCell ref="G148:G151"/>
    <mergeCell ref="E142:E147"/>
    <mergeCell ref="G136:G147"/>
    <mergeCell ref="H136:H147"/>
    <mergeCell ref="K142:K147"/>
    <mergeCell ref="E160:E163"/>
    <mergeCell ref="J148:J151"/>
    <mergeCell ref="M136:M141"/>
    <mergeCell ref="M142:M147"/>
    <mergeCell ref="A142:A147"/>
    <mergeCell ref="Q31:Q36"/>
    <mergeCell ref="A78:A82"/>
    <mergeCell ref="F67:F68"/>
    <mergeCell ref="E67:E68"/>
    <mergeCell ref="G66:G69"/>
    <mergeCell ref="I66:I69"/>
    <mergeCell ref="K67:K68"/>
    <mergeCell ref="P25:P30"/>
    <mergeCell ref="G52:G57"/>
    <mergeCell ref="K52:K57"/>
    <mergeCell ref="A52:A57"/>
    <mergeCell ref="O31:O36"/>
    <mergeCell ref="P31:P36"/>
    <mergeCell ref="G31:G36"/>
    <mergeCell ref="H46:H51"/>
    <mergeCell ref="Q66:Q69"/>
    <mergeCell ref="O62:O63"/>
    <mergeCell ref="L52:L57"/>
    <mergeCell ref="N52:N57"/>
    <mergeCell ref="Q52:Q57"/>
    <mergeCell ref="A58:Q58"/>
    <mergeCell ref="Q59:Q60"/>
    <mergeCell ref="I31:I36"/>
    <mergeCell ref="I46:I51"/>
    <mergeCell ref="E9:N9"/>
    <mergeCell ref="F48:F51"/>
    <mergeCell ref="A45:N45"/>
    <mergeCell ref="N31:N32"/>
    <mergeCell ref="N33:N36"/>
    <mergeCell ref="E38:E43"/>
    <mergeCell ref="K48:K51"/>
    <mergeCell ref="L48:L51"/>
    <mergeCell ref="N46:N47"/>
    <mergeCell ref="N48:N51"/>
    <mergeCell ref="E48:E51"/>
    <mergeCell ref="H31:H36"/>
    <mergeCell ref="H38:H43"/>
    <mergeCell ref="M31:M32"/>
    <mergeCell ref="M33:M36"/>
    <mergeCell ref="J46:J51"/>
    <mergeCell ref="J38:J43"/>
    <mergeCell ref="K12:K14"/>
    <mergeCell ref="L12:L14"/>
    <mergeCell ref="M12:M14"/>
    <mergeCell ref="E12:E14"/>
    <mergeCell ref="F12:F14"/>
    <mergeCell ref="M25:M26"/>
    <mergeCell ref="N12:N14"/>
    <mergeCell ref="J25:J30"/>
    <mergeCell ref="M27:M30"/>
    <mergeCell ref="N27:N30"/>
    <mergeCell ref="F38:F43"/>
    <mergeCell ref="N83:N88"/>
    <mergeCell ref="J83:J88"/>
    <mergeCell ref="H83:H88"/>
    <mergeCell ref="I83:I88"/>
    <mergeCell ref="L83:L88"/>
    <mergeCell ref="K83:K88"/>
    <mergeCell ref="J66:J69"/>
    <mergeCell ref="J78:J82"/>
    <mergeCell ref="N67:N68"/>
    <mergeCell ref="H78:H82"/>
    <mergeCell ref="A72:N77"/>
    <mergeCell ref="A46:A51"/>
    <mergeCell ref="A38:A43"/>
    <mergeCell ref="J31:J36"/>
    <mergeCell ref="K38:K43"/>
    <mergeCell ref="I38:I43"/>
    <mergeCell ref="F33:F36"/>
    <mergeCell ref="L33:L36"/>
    <mergeCell ref="A31:A37"/>
    <mergeCell ref="G46:G51"/>
    <mergeCell ref="G122:G125"/>
    <mergeCell ref="H122:H125"/>
    <mergeCell ref="M122:M125"/>
    <mergeCell ref="L122:L125"/>
    <mergeCell ref="E122:E125"/>
    <mergeCell ref="H109:H114"/>
    <mergeCell ref="A99:A104"/>
    <mergeCell ref="M109:M114"/>
    <mergeCell ref="M115:M120"/>
    <mergeCell ref="F115:F120"/>
    <mergeCell ref="G109:G114"/>
    <mergeCell ref="G107:G108"/>
    <mergeCell ref="F107:F108"/>
    <mergeCell ref="E99:E104"/>
    <mergeCell ref="F99:F104"/>
    <mergeCell ref="H107:H108"/>
    <mergeCell ref="L107:L108"/>
    <mergeCell ref="E115:E120"/>
    <mergeCell ref="I107:I108"/>
    <mergeCell ref="G99:G104"/>
    <mergeCell ref="E107:E108"/>
    <mergeCell ref="A105:A106"/>
    <mergeCell ref="Q187:Q189"/>
    <mergeCell ref="Q93:Q98"/>
    <mergeCell ref="Q99:Q104"/>
    <mergeCell ref="Q107:Q108"/>
    <mergeCell ref="Q109:Q114"/>
    <mergeCell ref="Q115:Q120"/>
    <mergeCell ref="Q130:Q135"/>
    <mergeCell ref="O187:O189"/>
    <mergeCell ref="P187:P189"/>
    <mergeCell ref="O109:O114"/>
    <mergeCell ref="P109:P114"/>
    <mergeCell ref="O115:O120"/>
    <mergeCell ref="P115:P120"/>
    <mergeCell ref="Q181:Q186"/>
    <mergeCell ref="Q164:Q165"/>
    <mergeCell ref="Q136:Q147"/>
    <mergeCell ref="P93:P98"/>
    <mergeCell ref="Q169:Q174"/>
    <mergeCell ref="P169:P174"/>
    <mergeCell ref="O169:O174"/>
    <mergeCell ref="O130:O135"/>
    <mergeCell ref="O136:O147"/>
    <mergeCell ref="O152:O157"/>
    <mergeCell ref="P152:P157"/>
    <mergeCell ref="Q175:Q180"/>
    <mergeCell ref="P122:P125"/>
    <mergeCell ref="P107:P108"/>
    <mergeCell ref="O107:O108"/>
    <mergeCell ref="Q152:Q157"/>
    <mergeCell ref="O99:O104"/>
    <mergeCell ref="O126:O129"/>
    <mergeCell ref="G38:G43"/>
    <mergeCell ref="P46:P51"/>
    <mergeCell ref="A44:Q44"/>
    <mergeCell ref="Q46:Q51"/>
    <mergeCell ref="G64:G65"/>
    <mergeCell ref="Q38:Q43"/>
    <mergeCell ref="H62:H63"/>
    <mergeCell ref="Q83:Q88"/>
    <mergeCell ref="A89:Q89"/>
    <mergeCell ref="Q70:Q71"/>
    <mergeCell ref="L78:L79"/>
    <mergeCell ref="N78:N79"/>
    <mergeCell ref="N70:N71"/>
    <mergeCell ref="L70:L71"/>
    <mergeCell ref="O70:O71"/>
    <mergeCell ref="P70:P71"/>
    <mergeCell ref="Q78:Q82"/>
    <mergeCell ref="O46:O51"/>
    <mergeCell ref="O59:O60"/>
    <mergeCell ref="O52:O57"/>
    <mergeCell ref="M38:M43"/>
    <mergeCell ref="M46:M47"/>
    <mergeCell ref="M48:M51"/>
    <mergeCell ref="M52:M57"/>
    <mergeCell ref="O66:O69"/>
    <mergeCell ref="Q62:Q63"/>
    <mergeCell ref="P59:P60"/>
    <mergeCell ref="P64:P65"/>
    <mergeCell ref="P38:P43"/>
    <mergeCell ref="O38:O43"/>
    <mergeCell ref="P62:P63"/>
    <mergeCell ref="P52:P57"/>
    <mergeCell ref="A59:N60"/>
    <mergeCell ref="J52:J57"/>
    <mergeCell ref="F52:F57"/>
    <mergeCell ref="A62:A65"/>
    <mergeCell ref="O64:O65"/>
    <mergeCell ref="M64:M65"/>
    <mergeCell ref="A66:A71"/>
    <mergeCell ref="E70:E71"/>
    <mergeCell ref="F70:F71"/>
    <mergeCell ref="E126:E129"/>
    <mergeCell ref="F126:F129"/>
    <mergeCell ref="G126:G129"/>
    <mergeCell ref="H126:H129"/>
    <mergeCell ref="I126:I129"/>
    <mergeCell ref="J126:J129"/>
    <mergeCell ref="L99:L104"/>
    <mergeCell ref="E52:E57"/>
    <mergeCell ref="E64:E65"/>
    <mergeCell ref="G62:G63"/>
    <mergeCell ref="F64:F65"/>
    <mergeCell ref="L64:L65"/>
    <mergeCell ref="J64:J65"/>
    <mergeCell ref="A61:N61"/>
    <mergeCell ref="I62:I63"/>
    <mergeCell ref="J62:J63"/>
    <mergeCell ref="K64:K65"/>
    <mergeCell ref="I52:I57"/>
    <mergeCell ref="H52:H57"/>
    <mergeCell ref="A115:A120"/>
    <mergeCell ref="A109:A114"/>
    <mergeCell ref="A93:N98"/>
    <mergeCell ref="A90:Q90"/>
    <mergeCell ref="A91:Q91"/>
    <mergeCell ref="Q126:Q129"/>
    <mergeCell ref="P99:P104"/>
    <mergeCell ref="M99:M104"/>
    <mergeCell ref="J122:J125"/>
    <mergeCell ref="Q122:Q125"/>
    <mergeCell ref="N115:N120"/>
    <mergeCell ref="O122:O125"/>
    <mergeCell ref="K122:K125"/>
    <mergeCell ref="H115:H120"/>
    <mergeCell ref="P126:P129"/>
    <mergeCell ref="N126:N129"/>
    <mergeCell ref="N107:N108"/>
    <mergeCell ref="N99:N104"/>
    <mergeCell ref="N109:N114"/>
    <mergeCell ref="M126:M129"/>
    <mergeCell ref="K126:K129"/>
    <mergeCell ref="L126:L129"/>
    <mergeCell ref="N64:N65"/>
    <mergeCell ref="H99:H104"/>
    <mergeCell ref="K99:K104"/>
    <mergeCell ref="J99:J104"/>
    <mergeCell ref="L67:L68"/>
    <mergeCell ref="M67:M68"/>
    <mergeCell ref="H64:H65"/>
    <mergeCell ref="I64:I65"/>
    <mergeCell ref="I99:I104"/>
    <mergeCell ref="A92:Q92"/>
    <mergeCell ref="I78:I82"/>
    <mergeCell ref="Q64:Q65"/>
    <mergeCell ref="P66:P69"/>
    <mergeCell ref="O72:O77"/>
    <mergeCell ref="Q72:Q77"/>
    <mergeCell ref="A83:A88"/>
    <mergeCell ref="E78:E79"/>
    <mergeCell ref="O93:O98"/>
    <mergeCell ref="G83:G88"/>
    <mergeCell ref="P83:P88"/>
    <mergeCell ref="O83:O88"/>
    <mergeCell ref="P72:P77"/>
    <mergeCell ref="P78:P82"/>
    <mergeCell ref="F78:F79"/>
    <mergeCell ref="M83:M88"/>
    <mergeCell ref="E83:E88"/>
    <mergeCell ref="O78:O82"/>
    <mergeCell ref="G78:G82"/>
    <mergeCell ref="F83:F88"/>
    <mergeCell ref="J70:J71"/>
    <mergeCell ref="H66:H69"/>
    <mergeCell ref="G70:G71"/>
    <mergeCell ref="H70:H71"/>
    <mergeCell ref="M70:M71"/>
    <mergeCell ref="I70:I71"/>
    <mergeCell ref="K70:K71"/>
    <mergeCell ref="K78:K79"/>
    <mergeCell ref="M78:M79"/>
  </mergeCells>
  <phoneticPr fontId="2" type="noConversion"/>
  <pageMargins left="0.7" right="0.7" top="0.75" bottom="0.75" header="0.3" footer="0.3"/>
  <pageSetup paperSize="9" scale="40" fitToWidth="0" fitToHeight="0" orientation="portrait" r:id="rId1"/>
  <headerFooter alignWithMargins="0"/>
  <rowBreaks count="1" manualBreakCount="1">
    <brk id="89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13"/>
  <sheetViews>
    <sheetView tabSelected="1" view="pageBreakPreview" topLeftCell="E1" zoomScale="75" zoomScaleNormal="75" zoomScaleSheetLayoutView="75" workbookViewId="0">
      <selection activeCell="Q14" sqref="Q14"/>
    </sheetView>
  </sheetViews>
  <sheetFormatPr defaultColWidth="9.140625" defaultRowHeight="15.75" x14ac:dyDescent="0.25"/>
  <cols>
    <col min="1" max="1" width="5.5703125" style="44" customWidth="1"/>
    <col min="2" max="2" width="40.7109375" style="44" customWidth="1"/>
    <col min="3" max="3" width="52.7109375" style="172" customWidth="1"/>
    <col min="4" max="4" width="12.5703125" style="44" customWidth="1"/>
    <col min="5" max="5" width="13.7109375" style="44" customWidth="1"/>
    <col min="6" max="6" width="14.140625" style="44" customWidth="1"/>
    <col min="7" max="7" width="9.5703125" style="81" customWidth="1"/>
    <col min="8" max="8" width="14.28515625" style="44" customWidth="1"/>
    <col min="9" max="9" width="15.28515625" style="44" customWidth="1"/>
    <col min="10" max="10" width="14.5703125" style="44" customWidth="1"/>
    <col min="11" max="11" width="11.42578125" style="44" customWidth="1"/>
    <col min="12" max="12" width="8.140625" style="44" customWidth="1"/>
    <col min="13" max="13" width="8" style="44" customWidth="1"/>
    <col min="14" max="14" width="15.85546875" style="44" customWidth="1"/>
    <col min="15" max="15" width="1" style="44" hidden="1" customWidth="1"/>
    <col min="16" max="16384" width="9.140625" style="44"/>
  </cols>
  <sheetData>
    <row r="1" spans="1:27" ht="30" customHeight="1" x14ac:dyDescent="0.25">
      <c r="H1" s="358" t="s">
        <v>50</v>
      </c>
      <c r="I1" s="358"/>
      <c r="J1" s="358"/>
      <c r="K1" s="358"/>
      <c r="L1" s="358"/>
      <c r="M1" s="358"/>
      <c r="N1" s="358"/>
      <c r="O1" s="358"/>
    </row>
    <row r="2" spans="1:27" ht="48.75" customHeight="1" x14ac:dyDescent="0.25">
      <c r="A2" s="43"/>
      <c r="D2" s="82"/>
      <c r="E2" s="82"/>
      <c r="F2" s="82"/>
      <c r="G2" s="83"/>
      <c r="H2" s="358"/>
      <c r="I2" s="358"/>
      <c r="J2" s="358"/>
      <c r="K2" s="358"/>
      <c r="L2" s="358"/>
      <c r="M2" s="358"/>
      <c r="N2" s="358"/>
      <c r="O2" s="358"/>
      <c r="P2" s="45"/>
      <c r="Q2" s="45"/>
    </row>
    <row r="3" spans="1:27" ht="18" customHeight="1" x14ac:dyDescent="0.25">
      <c r="A3" s="43"/>
      <c r="D3" s="48"/>
      <c r="E3" s="48"/>
      <c r="F3" s="48"/>
      <c r="G3" s="84"/>
      <c r="H3" s="48"/>
      <c r="I3" s="48"/>
      <c r="J3" s="509"/>
      <c r="K3" s="509"/>
      <c r="L3" s="509"/>
      <c r="M3" s="509"/>
      <c r="N3" s="509"/>
      <c r="O3" s="509"/>
      <c r="P3" s="45"/>
      <c r="Q3" s="45"/>
      <c r="Z3" s="48"/>
      <c r="AA3" s="48"/>
    </row>
    <row r="4" spans="1:27" x14ac:dyDescent="0.25">
      <c r="A4" s="318" t="s">
        <v>88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1:27" ht="15" customHeight="1" x14ac:dyDescent="0.25">
      <c r="A5" s="318" t="s">
        <v>89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</row>
    <row r="6" spans="1:27" ht="15" customHeight="1" x14ac:dyDescent="0.25">
      <c r="A6" s="510" t="s">
        <v>202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</row>
    <row r="7" spans="1:27" x14ac:dyDescent="0.25">
      <c r="A7" s="512" t="s">
        <v>90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512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</row>
    <row r="8" spans="1:27" x14ac:dyDescent="0.25">
      <c r="A8" s="512" t="s">
        <v>143</v>
      </c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2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27" x14ac:dyDescent="0.25">
      <c r="A9" s="87"/>
      <c r="B9" s="87"/>
      <c r="C9" s="67"/>
      <c r="D9" s="87"/>
      <c r="E9" s="87"/>
      <c r="F9" s="87"/>
      <c r="G9" s="88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27" x14ac:dyDescent="0.25">
      <c r="A10" s="513" t="s">
        <v>203</v>
      </c>
      <c r="B10" s="513"/>
      <c r="C10" s="513"/>
      <c r="D10" s="513"/>
      <c r="E10" s="513"/>
      <c r="F10" s="513"/>
      <c r="G10" s="513"/>
      <c r="H10" s="513"/>
      <c r="I10" s="513"/>
      <c r="J10" s="513"/>
      <c r="K10" s="513"/>
      <c r="L10" s="513"/>
      <c r="M10" s="513"/>
      <c r="N10" s="513"/>
    </row>
    <row r="11" spans="1:27" ht="16.5" thickBot="1" x14ac:dyDescent="0.3">
      <c r="A11" s="89"/>
      <c r="B11" s="89"/>
      <c r="C11" s="173"/>
      <c r="D11" s="89"/>
      <c r="E11" s="89"/>
      <c r="F11" s="89"/>
      <c r="G11" s="90"/>
      <c r="H11" s="89"/>
      <c r="I11" s="89"/>
      <c r="J11" s="89"/>
      <c r="K11" s="89"/>
      <c r="L11" s="89"/>
      <c r="M11" s="89"/>
      <c r="N11" s="89"/>
    </row>
    <row r="12" spans="1:27" ht="54" customHeight="1" thickBot="1" x14ac:dyDescent="0.3">
      <c r="A12" s="477" t="s">
        <v>0</v>
      </c>
      <c r="B12" s="473" t="s">
        <v>104</v>
      </c>
      <c r="C12" s="480" t="s">
        <v>92</v>
      </c>
      <c r="D12" s="481"/>
      <c r="E12" s="481"/>
      <c r="F12" s="482"/>
      <c r="G12" s="483" t="s">
        <v>204</v>
      </c>
      <c r="H12" s="486" t="s">
        <v>93</v>
      </c>
      <c r="I12" s="487"/>
      <c r="J12" s="487"/>
      <c r="K12" s="488"/>
      <c r="L12" s="473" t="s">
        <v>205</v>
      </c>
      <c r="M12" s="473" t="s">
        <v>206</v>
      </c>
      <c r="N12" s="91" t="s">
        <v>94</v>
      </c>
    </row>
    <row r="13" spans="1:27" ht="16.5" customHeight="1" thickBot="1" x14ac:dyDescent="0.3">
      <c r="A13" s="478"/>
      <c r="B13" s="492"/>
      <c r="C13" s="493" t="s">
        <v>142</v>
      </c>
      <c r="D13" s="475" t="s">
        <v>79</v>
      </c>
      <c r="E13" s="471" t="s">
        <v>91</v>
      </c>
      <c r="F13" s="472"/>
      <c r="G13" s="484"/>
      <c r="H13" s="489"/>
      <c r="I13" s="490"/>
      <c r="J13" s="490"/>
      <c r="K13" s="491"/>
      <c r="L13" s="492"/>
      <c r="M13" s="492"/>
      <c r="N13" s="492" t="s">
        <v>207</v>
      </c>
    </row>
    <row r="14" spans="1:27" ht="133.5" customHeight="1" x14ac:dyDescent="0.25">
      <c r="A14" s="478"/>
      <c r="B14" s="492"/>
      <c r="C14" s="494"/>
      <c r="D14" s="499"/>
      <c r="E14" s="473" t="s">
        <v>65</v>
      </c>
      <c r="F14" s="473" t="s">
        <v>66</v>
      </c>
      <c r="G14" s="484"/>
      <c r="H14" s="473" t="s">
        <v>65</v>
      </c>
      <c r="I14" s="475" t="s">
        <v>105</v>
      </c>
      <c r="J14" s="473" t="s">
        <v>66</v>
      </c>
      <c r="K14" s="475" t="s">
        <v>95</v>
      </c>
      <c r="L14" s="492"/>
      <c r="M14" s="492"/>
      <c r="N14" s="492"/>
    </row>
    <row r="15" spans="1:27" ht="16.5" thickBot="1" x14ac:dyDescent="0.3">
      <c r="A15" s="479"/>
      <c r="B15" s="474"/>
      <c r="C15" s="495"/>
      <c r="D15" s="476"/>
      <c r="E15" s="474"/>
      <c r="F15" s="474"/>
      <c r="G15" s="485"/>
      <c r="H15" s="474"/>
      <c r="I15" s="476"/>
      <c r="J15" s="474"/>
      <c r="K15" s="476"/>
      <c r="L15" s="474"/>
      <c r="M15" s="474"/>
      <c r="N15" s="92"/>
    </row>
    <row r="16" spans="1:27" x14ac:dyDescent="0.25">
      <c r="A16" s="93">
        <v>1</v>
      </c>
      <c r="B16" s="94">
        <v>2</v>
      </c>
      <c r="C16" s="174">
        <v>3</v>
      </c>
      <c r="D16" s="94">
        <v>4</v>
      </c>
      <c r="E16" s="94">
        <v>5</v>
      </c>
      <c r="F16" s="94">
        <v>6</v>
      </c>
      <c r="G16" s="95">
        <v>7</v>
      </c>
      <c r="H16" s="94">
        <v>8</v>
      </c>
      <c r="I16" s="94">
        <v>9</v>
      </c>
      <c r="J16" s="96">
        <v>10</v>
      </c>
      <c r="K16" s="94">
        <v>11</v>
      </c>
      <c r="L16" s="94">
        <v>12</v>
      </c>
      <c r="M16" s="94">
        <v>13</v>
      </c>
      <c r="N16" s="94">
        <v>14</v>
      </c>
    </row>
    <row r="17" spans="1:14" x14ac:dyDescent="0.25">
      <c r="A17" s="329" t="s">
        <v>96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</row>
    <row r="18" spans="1:14" ht="27.75" customHeight="1" x14ac:dyDescent="0.25">
      <c r="A18" s="329" t="s">
        <v>107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</row>
    <row r="19" spans="1:14" ht="16.5" hidden="1" customHeight="1" x14ac:dyDescent="0.25">
      <c r="A19" s="329" t="s">
        <v>106</v>
      </c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</row>
    <row r="20" spans="1:14" ht="15.75" hidden="1" customHeight="1" thickBot="1" x14ac:dyDescent="0.3">
      <c r="A20" s="499"/>
      <c r="B20" s="97" t="s">
        <v>97</v>
      </c>
      <c r="C20" s="175" t="s">
        <v>99</v>
      </c>
      <c r="D20" s="97"/>
      <c r="E20" s="97"/>
      <c r="F20" s="97"/>
      <c r="G20" s="98"/>
      <c r="H20" s="97"/>
      <c r="I20" s="97"/>
      <c r="J20" s="97"/>
      <c r="K20" s="97"/>
      <c r="L20" s="97"/>
      <c r="M20" s="97"/>
      <c r="N20" s="99" t="s">
        <v>4</v>
      </c>
    </row>
    <row r="21" spans="1:14" ht="15.75" hidden="1" customHeight="1" thickBot="1" x14ac:dyDescent="0.3">
      <c r="A21" s="476"/>
      <c r="B21" s="97"/>
      <c r="C21" s="175"/>
      <c r="D21" s="97"/>
      <c r="E21" s="97"/>
      <c r="F21" s="97"/>
      <c r="G21" s="98"/>
      <c r="H21" s="97"/>
      <c r="I21" s="97"/>
      <c r="J21" s="97"/>
      <c r="K21" s="97"/>
      <c r="L21" s="97"/>
      <c r="M21" s="97"/>
      <c r="N21" s="99" t="s">
        <v>4</v>
      </c>
    </row>
    <row r="22" spans="1:14" ht="15" hidden="1" customHeight="1" x14ac:dyDescent="0.25"/>
    <row r="23" spans="1:14" ht="15.75" hidden="1" customHeight="1" x14ac:dyDescent="0.25">
      <c r="A23" s="329" t="s">
        <v>98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</row>
    <row r="24" spans="1:14" ht="15" hidden="1" customHeight="1" x14ac:dyDescent="0.25">
      <c r="A24" s="100"/>
      <c r="B24" s="100" t="s">
        <v>97</v>
      </c>
      <c r="C24" s="351" t="s">
        <v>99</v>
      </c>
      <c r="D24" s="351"/>
      <c r="E24" s="351"/>
      <c r="F24" s="351"/>
      <c r="G24" s="101"/>
      <c r="H24" s="100"/>
      <c r="I24" s="100"/>
      <c r="J24" s="100"/>
      <c r="K24" s="351"/>
      <c r="L24" s="351"/>
      <c r="M24" s="102" t="s">
        <v>4</v>
      </c>
      <c r="N24" s="102" t="s">
        <v>4</v>
      </c>
    </row>
    <row r="25" spans="1:14" ht="15.75" hidden="1" customHeight="1" x14ac:dyDescent="0.25">
      <c r="A25" s="351" t="s">
        <v>208</v>
      </c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</row>
    <row r="26" spans="1:14" x14ac:dyDescent="0.25">
      <c r="A26" s="329" t="s">
        <v>109</v>
      </c>
      <c r="B26" s="329"/>
      <c r="C26" s="329"/>
      <c r="D26" s="329"/>
      <c r="E26" s="329"/>
      <c r="F26" s="329"/>
      <c r="G26" s="329"/>
      <c r="H26" s="329"/>
      <c r="I26" s="329"/>
      <c r="J26" s="329"/>
      <c r="K26" s="329"/>
      <c r="L26" s="329"/>
      <c r="M26" s="329"/>
      <c r="N26" s="329"/>
    </row>
    <row r="27" spans="1:14" hidden="1" x14ac:dyDescent="0.25">
      <c r="A27" s="165"/>
      <c r="B27" s="165" t="s">
        <v>192</v>
      </c>
      <c r="C27" s="176" t="s">
        <v>193</v>
      </c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</row>
    <row r="28" spans="1:14" ht="18" customHeight="1" x14ac:dyDescent="0.25">
      <c r="A28" s="329" t="s">
        <v>194</v>
      </c>
      <c r="B28" s="329"/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329"/>
    </row>
    <row r="29" spans="1:14" ht="33.75" customHeight="1" x14ac:dyDescent="0.25">
      <c r="A29" s="511" t="s">
        <v>2</v>
      </c>
      <c r="B29" s="329" t="s">
        <v>165</v>
      </c>
      <c r="C29" s="177" t="s">
        <v>26</v>
      </c>
      <c r="D29" s="102" t="s">
        <v>27</v>
      </c>
      <c r="E29" s="103">
        <v>5392.67</v>
      </c>
      <c r="F29" s="103">
        <v>5597.67</v>
      </c>
      <c r="G29" s="104">
        <f>F29/E29</f>
        <v>1.0380145642140164</v>
      </c>
      <c r="H29" s="334">
        <v>17650059.199999999</v>
      </c>
      <c r="I29" s="334">
        <v>17101.939999999999</v>
      </c>
      <c r="J29" s="334">
        <f>H29</f>
        <v>17650059.199999999</v>
      </c>
      <c r="K29" s="334">
        <v>20127.349999999999</v>
      </c>
      <c r="L29" s="337">
        <f>(J29-I29+K29)/(H29-I29)</f>
        <v>1.0011414619625751</v>
      </c>
      <c r="M29" s="337">
        <f>G29/L29</f>
        <v>1.0368310609962728</v>
      </c>
      <c r="N29" s="343">
        <v>100</v>
      </c>
    </row>
    <row r="30" spans="1:14" ht="154.5" customHeight="1" x14ac:dyDescent="0.25">
      <c r="A30" s="329"/>
      <c r="B30" s="329"/>
      <c r="C30" s="177" t="s">
        <v>146</v>
      </c>
      <c r="D30" s="102" t="s">
        <v>29</v>
      </c>
      <c r="E30" s="103">
        <v>75.5</v>
      </c>
      <c r="F30" s="103">
        <v>76.069999999999993</v>
      </c>
      <c r="G30" s="104">
        <f>F30/E30</f>
        <v>1.0075496688741721</v>
      </c>
      <c r="H30" s="336"/>
      <c r="I30" s="336"/>
      <c r="J30" s="336"/>
      <c r="K30" s="336"/>
      <c r="L30" s="339"/>
      <c r="M30" s="339"/>
      <c r="N30" s="345"/>
    </row>
    <row r="31" spans="1:14" ht="16.5" customHeight="1" x14ac:dyDescent="0.25">
      <c r="A31" s="496" t="s">
        <v>108</v>
      </c>
      <c r="B31" s="497"/>
      <c r="C31" s="498"/>
      <c r="D31" s="102" t="s">
        <v>4</v>
      </c>
      <c r="E31" s="102" t="s">
        <v>4</v>
      </c>
      <c r="F31" s="102" t="s">
        <v>4</v>
      </c>
      <c r="G31" s="104">
        <f>(G29+G30)/2</f>
        <v>1.0227821165440942</v>
      </c>
      <c r="H31" s="105">
        <f>H29</f>
        <v>17650059.199999999</v>
      </c>
      <c r="I31" s="105">
        <f t="shared" ref="I31:K31" si="0">I29</f>
        <v>17101.939999999999</v>
      </c>
      <c r="J31" s="105">
        <f t="shared" si="0"/>
        <v>17650059.199999999</v>
      </c>
      <c r="K31" s="105">
        <f t="shared" si="0"/>
        <v>20127.349999999999</v>
      </c>
      <c r="L31" s="104">
        <f>(J31-I31+K31)/(H31-I31)</f>
        <v>1.0011414619625751</v>
      </c>
      <c r="M31" s="106">
        <f>G31/L31</f>
        <v>1.0216159807616958</v>
      </c>
      <c r="N31" s="102">
        <v>100</v>
      </c>
    </row>
    <row r="32" spans="1:14" ht="51" customHeight="1" x14ac:dyDescent="0.25">
      <c r="A32" s="343" t="s">
        <v>5</v>
      </c>
      <c r="B32" s="343" t="s">
        <v>10</v>
      </c>
      <c r="C32" s="177" t="s">
        <v>166</v>
      </c>
      <c r="D32" s="102" t="s">
        <v>27</v>
      </c>
      <c r="E32" s="102">
        <v>250</v>
      </c>
      <c r="F32" s="102">
        <v>234.15</v>
      </c>
      <c r="G32" s="107">
        <f>F32/E32</f>
        <v>0.93659999999999999</v>
      </c>
      <c r="H32" s="334">
        <v>1136292.1000000001</v>
      </c>
      <c r="I32" s="334">
        <v>0</v>
      </c>
      <c r="J32" s="334">
        <f>H32</f>
        <v>1136292.1000000001</v>
      </c>
      <c r="K32" s="334">
        <v>0</v>
      </c>
      <c r="L32" s="337">
        <f>(J32-I32+K32)/(H32-I32)</f>
        <v>1</v>
      </c>
      <c r="M32" s="352">
        <f>G32/L32</f>
        <v>0.93659999999999999</v>
      </c>
      <c r="N32" s="329">
        <v>97</v>
      </c>
    </row>
    <row r="33" spans="1:14" ht="28.5" customHeight="1" x14ac:dyDescent="0.25">
      <c r="A33" s="345"/>
      <c r="B33" s="345"/>
      <c r="C33" s="177" t="s">
        <v>144</v>
      </c>
      <c r="D33" s="102" t="s">
        <v>29</v>
      </c>
      <c r="E33" s="102">
        <v>2</v>
      </c>
      <c r="F33" s="102">
        <v>2</v>
      </c>
      <c r="G33" s="104">
        <f>F33/E33</f>
        <v>1</v>
      </c>
      <c r="H33" s="336"/>
      <c r="I33" s="336"/>
      <c r="J33" s="336"/>
      <c r="K33" s="336"/>
      <c r="L33" s="339"/>
      <c r="M33" s="353"/>
      <c r="N33" s="329"/>
    </row>
    <row r="34" spans="1:14" ht="15.75" customHeight="1" x14ac:dyDescent="0.25">
      <c r="A34" s="108"/>
      <c r="B34" s="108"/>
      <c r="C34" s="177" t="s">
        <v>108</v>
      </c>
      <c r="D34" s="102" t="s">
        <v>4</v>
      </c>
      <c r="E34" s="102" t="s">
        <v>4</v>
      </c>
      <c r="F34" s="102" t="s">
        <v>4</v>
      </c>
      <c r="G34" s="107">
        <f>(G32+G33)/2</f>
        <v>0.96829999999999994</v>
      </c>
      <c r="H34" s="105">
        <f t="shared" ref="H34:K34" si="1">H32</f>
        <v>1136292.1000000001</v>
      </c>
      <c r="I34" s="105">
        <f t="shared" si="1"/>
        <v>0</v>
      </c>
      <c r="J34" s="105">
        <f t="shared" si="1"/>
        <v>1136292.1000000001</v>
      </c>
      <c r="K34" s="105">
        <f t="shared" si="1"/>
        <v>0</v>
      </c>
      <c r="L34" s="104">
        <f>L32</f>
        <v>1</v>
      </c>
      <c r="M34" s="107">
        <v>0.97</v>
      </c>
      <c r="N34" s="102">
        <v>97</v>
      </c>
    </row>
    <row r="35" spans="1:14" ht="50.25" customHeight="1" x14ac:dyDescent="0.25">
      <c r="A35" s="100" t="s">
        <v>58</v>
      </c>
      <c r="B35" s="102" t="s">
        <v>59</v>
      </c>
      <c r="C35" s="177" t="s">
        <v>145</v>
      </c>
      <c r="D35" s="102" t="s">
        <v>49</v>
      </c>
      <c r="E35" s="102">
        <v>2</v>
      </c>
      <c r="F35" s="102">
        <v>3</v>
      </c>
      <c r="G35" s="104">
        <v>1</v>
      </c>
      <c r="H35" s="105">
        <v>49482</v>
      </c>
      <c r="I35" s="105">
        <v>0</v>
      </c>
      <c r="J35" s="105">
        <v>49482</v>
      </c>
      <c r="K35" s="105">
        <v>0</v>
      </c>
      <c r="L35" s="104">
        <f>(J35-I35+K35)/(H35-I35)</f>
        <v>1</v>
      </c>
      <c r="M35" s="104">
        <f>G35/L35</f>
        <v>1</v>
      </c>
      <c r="N35" s="102">
        <v>100</v>
      </c>
    </row>
    <row r="36" spans="1:14" ht="18.75" customHeight="1" x14ac:dyDescent="0.25">
      <c r="A36" s="355" t="s">
        <v>115</v>
      </c>
      <c r="B36" s="356"/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7"/>
      <c r="N36" s="107">
        <f>(1+0.97+1)/3*100</f>
        <v>98.999999999999986</v>
      </c>
    </row>
    <row r="37" spans="1:14" ht="14.25" customHeight="1" x14ac:dyDescent="0.25">
      <c r="A37" s="329" t="s">
        <v>110</v>
      </c>
      <c r="B37" s="329"/>
      <c r="C37" s="329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29"/>
    </row>
    <row r="38" spans="1:14" ht="21.75" customHeight="1" x14ac:dyDescent="0.25">
      <c r="A38" s="329" t="s">
        <v>195</v>
      </c>
      <c r="B38" s="329"/>
      <c r="C38" s="329"/>
      <c r="D38" s="329"/>
      <c r="E38" s="329"/>
      <c r="F38" s="329"/>
      <c r="G38" s="329"/>
      <c r="H38" s="329"/>
      <c r="I38" s="329"/>
      <c r="J38" s="329"/>
      <c r="K38" s="329"/>
      <c r="L38" s="329"/>
      <c r="M38" s="329"/>
      <c r="N38" s="329"/>
    </row>
    <row r="39" spans="1:14" ht="31.5" x14ac:dyDescent="0.25">
      <c r="A39" s="511" t="s">
        <v>3</v>
      </c>
      <c r="B39" s="329" t="s">
        <v>167</v>
      </c>
      <c r="C39" s="177" t="s">
        <v>28</v>
      </c>
      <c r="D39" s="102" t="s">
        <v>27</v>
      </c>
      <c r="E39" s="103">
        <v>618.42999999999995</v>
      </c>
      <c r="F39" s="103">
        <v>806.17</v>
      </c>
      <c r="G39" s="104">
        <f>F39/E39</f>
        <v>1.3035751823165111</v>
      </c>
      <c r="H39" s="334">
        <v>3806478.86</v>
      </c>
      <c r="I39" s="334">
        <v>1354.4</v>
      </c>
      <c r="J39" s="334">
        <v>3806478.86</v>
      </c>
      <c r="K39" s="334">
        <v>1694.54</v>
      </c>
      <c r="L39" s="337">
        <f>(J39-I39+K39)/(H39-I39)</f>
        <v>1.0004453310313008</v>
      </c>
      <c r="M39" s="340">
        <f>G39/L39</f>
        <v>1.3029949182457889</v>
      </c>
      <c r="N39" s="343">
        <v>100</v>
      </c>
    </row>
    <row r="40" spans="1:14" ht="111" customHeight="1" x14ac:dyDescent="0.25">
      <c r="A40" s="329"/>
      <c r="B40" s="329"/>
      <c r="C40" s="177" t="s">
        <v>146</v>
      </c>
      <c r="D40" s="102" t="s">
        <v>29</v>
      </c>
      <c r="E40" s="103">
        <v>75.5</v>
      </c>
      <c r="F40" s="103">
        <v>76.069999999999993</v>
      </c>
      <c r="G40" s="104">
        <f>F40/E40</f>
        <v>1.0075496688741721</v>
      </c>
      <c r="H40" s="336"/>
      <c r="I40" s="336"/>
      <c r="J40" s="336"/>
      <c r="K40" s="336"/>
      <c r="L40" s="339"/>
      <c r="M40" s="342"/>
      <c r="N40" s="345"/>
    </row>
    <row r="41" spans="1:14" ht="21.75" customHeight="1" x14ac:dyDescent="0.25">
      <c r="A41" s="496" t="s">
        <v>108</v>
      </c>
      <c r="B41" s="497"/>
      <c r="C41" s="498"/>
      <c r="D41" s="102" t="s">
        <v>4</v>
      </c>
      <c r="E41" s="102" t="s">
        <v>4</v>
      </c>
      <c r="F41" s="102" t="s">
        <v>4</v>
      </c>
      <c r="G41" s="104">
        <f>(G39+G40)/2</f>
        <v>1.1555624255953416</v>
      </c>
      <c r="H41" s="105">
        <f>H39</f>
        <v>3806478.86</v>
      </c>
      <c r="I41" s="105">
        <f t="shared" ref="I41:K41" si="2">I39</f>
        <v>1354.4</v>
      </c>
      <c r="J41" s="105">
        <f t="shared" si="2"/>
        <v>3806478.86</v>
      </c>
      <c r="K41" s="105">
        <f t="shared" si="2"/>
        <v>1694.54</v>
      </c>
      <c r="L41" s="102">
        <v>1</v>
      </c>
      <c r="M41" s="104">
        <f>G41/L41</f>
        <v>1.1555624255953416</v>
      </c>
      <c r="N41" s="102">
        <v>100</v>
      </c>
    </row>
    <row r="42" spans="1:14" x14ac:dyDescent="0.25">
      <c r="A42" s="355" t="s">
        <v>115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7"/>
      <c r="N42" s="104">
        <f>1*100</f>
        <v>100</v>
      </c>
    </row>
    <row r="43" spans="1:14" ht="15.75" customHeight="1" x14ac:dyDescent="0.25">
      <c r="A43" s="329" t="s">
        <v>111</v>
      </c>
      <c r="B43" s="329"/>
      <c r="C43" s="329"/>
      <c r="D43" s="329"/>
      <c r="E43" s="329"/>
      <c r="F43" s="329"/>
      <c r="G43" s="329"/>
      <c r="H43" s="329"/>
      <c r="I43" s="329"/>
      <c r="J43" s="329"/>
      <c r="K43" s="329"/>
      <c r="L43" s="329"/>
      <c r="M43" s="329"/>
      <c r="N43" s="329"/>
    </row>
    <row r="44" spans="1:14" ht="75.75" customHeight="1" x14ac:dyDescent="0.25">
      <c r="A44" s="329" t="s">
        <v>196</v>
      </c>
      <c r="B44" s="329"/>
      <c r="C44" s="329"/>
      <c r="D44" s="329"/>
      <c r="E44" s="329"/>
      <c r="F44" s="329"/>
      <c r="G44" s="329"/>
      <c r="H44" s="329"/>
      <c r="I44" s="329"/>
      <c r="J44" s="329"/>
      <c r="K44" s="329"/>
      <c r="L44" s="329"/>
      <c r="M44" s="329"/>
      <c r="N44" s="329"/>
    </row>
    <row r="45" spans="1:14" ht="64.5" customHeight="1" x14ac:dyDescent="0.25">
      <c r="A45" s="330" t="s">
        <v>150</v>
      </c>
      <c r="B45" s="343" t="s">
        <v>168</v>
      </c>
      <c r="C45" s="177" t="s">
        <v>147</v>
      </c>
      <c r="D45" s="102" t="s">
        <v>27</v>
      </c>
      <c r="E45" s="103">
        <v>11872.46</v>
      </c>
      <c r="F45" s="103">
        <v>12214.29</v>
      </c>
      <c r="G45" s="104">
        <v>1</v>
      </c>
      <c r="H45" s="334">
        <v>49424181.460000001</v>
      </c>
      <c r="I45" s="334">
        <v>227680.57</v>
      </c>
      <c r="J45" s="334">
        <f>H45</f>
        <v>49424181.460000001</v>
      </c>
      <c r="K45" s="334">
        <v>383487.25</v>
      </c>
      <c r="L45" s="337">
        <f>(J45-I45+K45)/(H45-I45)</f>
        <v>1.0077950106829234</v>
      </c>
      <c r="M45" s="340">
        <v>1</v>
      </c>
      <c r="N45" s="343">
        <v>100</v>
      </c>
    </row>
    <row r="46" spans="1:14" ht="67.5" customHeight="1" x14ac:dyDescent="0.25">
      <c r="A46" s="346"/>
      <c r="B46" s="344"/>
      <c r="C46" s="177" t="s">
        <v>148</v>
      </c>
      <c r="D46" s="102" t="s">
        <v>29</v>
      </c>
      <c r="E46" s="103">
        <v>22.77</v>
      </c>
      <c r="F46" s="103">
        <v>23.73</v>
      </c>
      <c r="G46" s="104">
        <v>1</v>
      </c>
      <c r="H46" s="335"/>
      <c r="I46" s="335"/>
      <c r="J46" s="335"/>
      <c r="K46" s="335"/>
      <c r="L46" s="338"/>
      <c r="M46" s="341"/>
      <c r="N46" s="344"/>
    </row>
    <row r="47" spans="1:14" ht="150" customHeight="1" x14ac:dyDescent="0.25">
      <c r="A47" s="331"/>
      <c r="B47" s="345"/>
      <c r="C47" s="177" t="s">
        <v>146</v>
      </c>
      <c r="D47" s="102" t="s">
        <v>29</v>
      </c>
      <c r="E47" s="102">
        <v>75.5</v>
      </c>
      <c r="F47" s="102">
        <v>76.069999999999993</v>
      </c>
      <c r="G47" s="104">
        <v>1</v>
      </c>
      <c r="H47" s="336"/>
      <c r="I47" s="336"/>
      <c r="J47" s="336"/>
      <c r="K47" s="336"/>
      <c r="L47" s="339"/>
      <c r="M47" s="342"/>
      <c r="N47" s="345"/>
    </row>
    <row r="48" spans="1:14" x14ac:dyDescent="0.25">
      <c r="A48" s="514" t="s">
        <v>108</v>
      </c>
      <c r="B48" s="515"/>
      <c r="C48" s="516"/>
      <c r="D48" s="102" t="s">
        <v>4</v>
      </c>
      <c r="E48" s="102" t="s">
        <v>4</v>
      </c>
      <c r="F48" s="102" t="s">
        <v>4</v>
      </c>
      <c r="G48" s="107">
        <f>(G45+G46+G47)/3</f>
        <v>1</v>
      </c>
      <c r="H48" s="105">
        <f>H45</f>
        <v>49424181.460000001</v>
      </c>
      <c r="I48" s="105">
        <f t="shared" ref="I48:K48" si="3">I45</f>
        <v>227680.57</v>
      </c>
      <c r="J48" s="105">
        <f t="shared" si="3"/>
        <v>49424181.460000001</v>
      </c>
      <c r="K48" s="105">
        <f t="shared" si="3"/>
        <v>383487.25</v>
      </c>
      <c r="L48" s="104">
        <f>(J48-I48+K48)/(H48-I48)</f>
        <v>1.0077950106829234</v>
      </c>
      <c r="M48" s="106">
        <f>G48/L48</f>
        <v>0.99226528153017823</v>
      </c>
      <c r="N48" s="102">
        <v>100</v>
      </c>
    </row>
    <row r="49" spans="1:16" ht="61.5" customHeight="1" x14ac:dyDescent="0.25">
      <c r="A49" s="330" t="s">
        <v>11</v>
      </c>
      <c r="B49" s="343" t="s">
        <v>170</v>
      </c>
      <c r="C49" s="177" t="s">
        <v>169</v>
      </c>
      <c r="D49" s="102" t="s">
        <v>27</v>
      </c>
      <c r="E49" s="103">
        <v>1570.68</v>
      </c>
      <c r="F49" s="103">
        <v>1800.7</v>
      </c>
      <c r="G49" s="104">
        <f t="shared" ref="G49:G50" si="4">F49/E49</f>
        <v>1.1464461252451168</v>
      </c>
      <c r="H49" s="334">
        <v>12767750.890000001</v>
      </c>
      <c r="I49" s="334">
        <v>19969</v>
      </c>
      <c r="J49" s="334">
        <f>H49</f>
        <v>12767750.890000001</v>
      </c>
      <c r="K49" s="334">
        <v>30942.46</v>
      </c>
      <c r="L49" s="337">
        <f>(J49-I49+K49)/(H49-I49)</f>
        <v>1.0024272818806441</v>
      </c>
      <c r="M49" s="340">
        <f>G49/L49</f>
        <v>1.1436701154963385</v>
      </c>
      <c r="N49" s="343">
        <v>100</v>
      </c>
    </row>
    <row r="50" spans="1:16" ht="75.75" customHeight="1" x14ac:dyDescent="0.25">
      <c r="A50" s="346"/>
      <c r="B50" s="344"/>
      <c r="C50" s="177" t="s">
        <v>82</v>
      </c>
      <c r="D50" s="102" t="s">
        <v>29</v>
      </c>
      <c r="E50" s="103">
        <v>0.34</v>
      </c>
      <c r="F50" s="103">
        <v>0.35</v>
      </c>
      <c r="G50" s="104">
        <f t="shared" si="4"/>
        <v>1.0294117647058822</v>
      </c>
      <c r="H50" s="335"/>
      <c r="I50" s="335"/>
      <c r="J50" s="335"/>
      <c r="K50" s="335"/>
      <c r="L50" s="338"/>
      <c r="M50" s="341"/>
      <c r="N50" s="344"/>
    </row>
    <row r="51" spans="1:16" ht="146.25" customHeight="1" x14ac:dyDescent="0.25">
      <c r="A51" s="331"/>
      <c r="B51" s="345"/>
      <c r="C51" s="177" t="s">
        <v>146</v>
      </c>
      <c r="D51" s="102" t="s">
        <v>29</v>
      </c>
      <c r="E51" s="107">
        <v>75.5</v>
      </c>
      <c r="F51" s="102">
        <v>76.069999999999993</v>
      </c>
      <c r="G51" s="104">
        <v>1</v>
      </c>
      <c r="H51" s="336"/>
      <c r="I51" s="336"/>
      <c r="J51" s="336"/>
      <c r="K51" s="336"/>
      <c r="L51" s="339"/>
      <c r="M51" s="342"/>
      <c r="N51" s="345"/>
    </row>
    <row r="52" spans="1:16" ht="18" customHeight="1" x14ac:dyDescent="0.25">
      <c r="A52" s="109"/>
      <c r="B52" s="496" t="s">
        <v>108</v>
      </c>
      <c r="C52" s="498"/>
      <c r="D52" s="102" t="s">
        <v>4</v>
      </c>
      <c r="E52" s="102" t="s">
        <v>4</v>
      </c>
      <c r="F52" s="102" t="s">
        <v>4</v>
      </c>
      <c r="G52" s="104">
        <v>1</v>
      </c>
      <c r="H52" s="105">
        <f>H49</f>
        <v>12767750.890000001</v>
      </c>
      <c r="I52" s="105">
        <f t="shared" ref="I52:K52" si="5">I49</f>
        <v>19969</v>
      </c>
      <c r="J52" s="105">
        <f t="shared" si="5"/>
        <v>12767750.890000001</v>
      </c>
      <c r="K52" s="105">
        <f t="shared" si="5"/>
        <v>30942.46</v>
      </c>
      <c r="L52" s="104">
        <f>(J52-I52+K52)/(H52-I52)</f>
        <v>1.0024272818806441</v>
      </c>
      <c r="M52" s="104">
        <f>G52/L52</f>
        <v>0.99757859555050188</v>
      </c>
      <c r="N52" s="102">
        <v>100</v>
      </c>
    </row>
    <row r="53" spans="1:16" ht="72" hidden="1" customHeight="1" x14ac:dyDescent="0.25">
      <c r="A53" s="110" t="s">
        <v>51</v>
      </c>
      <c r="B53" s="100" t="s">
        <v>112</v>
      </c>
      <c r="C53" s="177" t="s">
        <v>46</v>
      </c>
      <c r="D53" s="102" t="s">
        <v>60</v>
      </c>
      <c r="E53" s="103">
        <v>0</v>
      </c>
      <c r="F53" s="103">
        <v>0</v>
      </c>
      <c r="G53" s="107" t="s">
        <v>68</v>
      </c>
      <c r="H53" s="105">
        <v>0</v>
      </c>
      <c r="I53" s="105">
        <v>0</v>
      </c>
      <c r="J53" s="105">
        <v>0</v>
      </c>
      <c r="K53" s="107">
        <v>0</v>
      </c>
      <c r="L53" s="104" t="s">
        <v>68</v>
      </c>
      <c r="M53" s="106" t="s">
        <v>68</v>
      </c>
      <c r="N53" s="102" t="s">
        <v>4</v>
      </c>
    </row>
    <row r="54" spans="1:16" x14ac:dyDescent="0.25">
      <c r="A54" s="355" t="s">
        <v>115</v>
      </c>
      <c r="B54" s="356"/>
      <c r="C54" s="356"/>
      <c r="D54" s="356"/>
      <c r="E54" s="356"/>
      <c r="F54" s="356"/>
      <c r="G54" s="356"/>
      <c r="H54" s="356"/>
      <c r="I54" s="356"/>
      <c r="J54" s="356"/>
      <c r="K54" s="356"/>
      <c r="L54" s="356"/>
      <c r="M54" s="357"/>
      <c r="N54" s="107">
        <f>(1+1)/2*100</f>
        <v>100</v>
      </c>
      <c r="P54" s="81"/>
    </row>
    <row r="55" spans="1:16" x14ac:dyDescent="0.25">
      <c r="A55" s="329" t="s">
        <v>113</v>
      </c>
      <c r="B55" s="329"/>
      <c r="C55" s="329"/>
      <c r="D55" s="329"/>
      <c r="E55" s="329"/>
      <c r="F55" s="329"/>
      <c r="G55" s="329"/>
      <c r="H55" s="329"/>
      <c r="I55" s="329"/>
      <c r="J55" s="329"/>
      <c r="K55" s="329"/>
      <c r="L55" s="329"/>
      <c r="M55" s="329"/>
      <c r="N55" s="329"/>
    </row>
    <row r="56" spans="1:16" ht="23.25" customHeight="1" x14ac:dyDescent="0.25">
      <c r="A56" s="329" t="s">
        <v>197</v>
      </c>
      <c r="B56" s="329"/>
      <c r="C56" s="329"/>
      <c r="D56" s="329"/>
      <c r="E56" s="329"/>
      <c r="F56" s="329"/>
      <c r="G56" s="329"/>
      <c r="H56" s="329"/>
      <c r="I56" s="329"/>
      <c r="J56" s="329"/>
      <c r="K56" s="329"/>
      <c r="L56" s="329"/>
      <c r="M56" s="329"/>
      <c r="N56" s="329"/>
    </row>
    <row r="57" spans="1:16" ht="25.5" customHeight="1" x14ac:dyDescent="0.25">
      <c r="A57" s="330" t="s">
        <v>155</v>
      </c>
      <c r="B57" s="343" t="s">
        <v>171</v>
      </c>
      <c r="C57" s="177" t="s">
        <v>152</v>
      </c>
      <c r="D57" s="102" t="s">
        <v>29</v>
      </c>
      <c r="E57" s="103">
        <v>6.74</v>
      </c>
      <c r="F57" s="103">
        <v>6.52</v>
      </c>
      <c r="G57" s="107">
        <f>F57/E57</f>
        <v>0.96735905044510373</v>
      </c>
      <c r="H57" s="334">
        <v>21486066.73</v>
      </c>
      <c r="I57" s="334">
        <v>18953.5</v>
      </c>
      <c r="J57" s="334">
        <f>H57</f>
        <v>21486066.73</v>
      </c>
      <c r="K57" s="334">
        <v>25067.09</v>
      </c>
      <c r="L57" s="337">
        <f>(J57-I57+K57)/(H57-I57)</f>
        <v>1.0011676972926649</v>
      </c>
      <c r="M57" s="334">
        <f>G57/L57</f>
        <v>0.96623078537293428</v>
      </c>
      <c r="N57" s="343">
        <v>99</v>
      </c>
    </row>
    <row r="58" spans="1:16" ht="108.75" customHeight="1" x14ac:dyDescent="0.25">
      <c r="A58" s="346"/>
      <c r="B58" s="344"/>
      <c r="C58" s="177" t="s">
        <v>153</v>
      </c>
      <c r="D58" s="102" t="s">
        <v>29</v>
      </c>
      <c r="E58" s="103">
        <v>95</v>
      </c>
      <c r="F58" s="103">
        <v>100</v>
      </c>
      <c r="G58" s="104">
        <f>F58/E58</f>
        <v>1.0526315789473684</v>
      </c>
      <c r="H58" s="335"/>
      <c r="I58" s="335"/>
      <c r="J58" s="335"/>
      <c r="K58" s="335"/>
      <c r="L58" s="338"/>
      <c r="M58" s="335"/>
      <c r="N58" s="344"/>
    </row>
    <row r="59" spans="1:16" ht="49.5" customHeight="1" x14ac:dyDescent="0.25">
      <c r="A59" s="331"/>
      <c r="B59" s="345"/>
      <c r="C59" s="177" t="s">
        <v>154</v>
      </c>
      <c r="D59" s="102" t="s">
        <v>29</v>
      </c>
      <c r="E59" s="103">
        <v>100</v>
      </c>
      <c r="F59" s="103">
        <v>100</v>
      </c>
      <c r="G59" s="104">
        <f>F59/E59</f>
        <v>1</v>
      </c>
      <c r="H59" s="336"/>
      <c r="I59" s="336"/>
      <c r="J59" s="336"/>
      <c r="K59" s="336"/>
      <c r="L59" s="339"/>
      <c r="M59" s="336"/>
      <c r="N59" s="345"/>
    </row>
    <row r="60" spans="1:16" x14ac:dyDescent="0.25">
      <c r="A60" s="111"/>
      <c r="B60" s="496" t="s">
        <v>108</v>
      </c>
      <c r="C60" s="498"/>
      <c r="D60" s="102" t="s">
        <v>4</v>
      </c>
      <c r="E60" s="102" t="s">
        <v>4</v>
      </c>
      <c r="F60" s="102" t="s">
        <v>4</v>
      </c>
      <c r="G60" s="107">
        <f>(1+1+0.97)/3</f>
        <v>0.98999999999999988</v>
      </c>
      <c r="H60" s="105">
        <f>H57</f>
        <v>21486066.73</v>
      </c>
      <c r="I60" s="105">
        <f t="shared" ref="I60:K60" si="6">I57</f>
        <v>18953.5</v>
      </c>
      <c r="J60" s="105">
        <f t="shared" si="6"/>
        <v>21486066.73</v>
      </c>
      <c r="K60" s="105">
        <f t="shared" si="6"/>
        <v>25067.09</v>
      </c>
      <c r="L60" s="104">
        <f>(J60-I60+K60)/(H60-I60)</f>
        <v>1.0011676972926649</v>
      </c>
      <c r="M60" s="105">
        <f>G60/L60</f>
        <v>0.98884532798764446</v>
      </c>
      <c r="N60" s="102">
        <v>99</v>
      </c>
    </row>
    <row r="61" spans="1:16" ht="79.5" customHeight="1" thickBot="1" x14ac:dyDescent="0.3">
      <c r="A61" s="110" t="s">
        <v>13</v>
      </c>
      <c r="B61" s="102" t="s">
        <v>114</v>
      </c>
      <c r="C61" s="177" t="s">
        <v>172</v>
      </c>
      <c r="D61" s="102" t="s">
        <v>29</v>
      </c>
      <c r="E61" s="103">
        <v>5.33</v>
      </c>
      <c r="F61" s="103">
        <v>5.33</v>
      </c>
      <c r="G61" s="104">
        <f>F61/E61</f>
        <v>1</v>
      </c>
      <c r="H61" s="105">
        <v>84000</v>
      </c>
      <c r="I61" s="105">
        <v>0</v>
      </c>
      <c r="J61" s="105">
        <v>84000</v>
      </c>
      <c r="K61" s="107">
        <v>0</v>
      </c>
      <c r="L61" s="102">
        <f>(J61-I61+K61)/(H61-I61)</f>
        <v>1</v>
      </c>
      <c r="M61" s="105">
        <f>G61/L61</f>
        <v>1</v>
      </c>
      <c r="N61" s="102">
        <v>100</v>
      </c>
    </row>
    <row r="62" spans="1:16" ht="15.75" customHeight="1" thickBot="1" x14ac:dyDescent="0.3">
      <c r="A62" s="349" t="s">
        <v>115</v>
      </c>
      <c r="B62" s="350"/>
      <c r="C62" s="350"/>
      <c r="D62" s="350"/>
      <c r="E62" s="350"/>
      <c r="F62" s="350"/>
      <c r="G62" s="350"/>
      <c r="H62" s="350"/>
      <c r="I62" s="350"/>
      <c r="J62" s="350"/>
      <c r="K62" s="350"/>
      <c r="L62" s="350"/>
      <c r="M62" s="350"/>
      <c r="N62" s="166">
        <f>(0.99+1)/2*100</f>
        <v>99.5</v>
      </c>
    </row>
    <row r="63" spans="1:16" ht="15.75" customHeight="1" thickBot="1" x14ac:dyDescent="0.3">
      <c r="A63" s="349" t="s">
        <v>116</v>
      </c>
      <c r="B63" s="350"/>
      <c r="C63" s="350"/>
      <c r="D63" s="350"/>
      <c r="E63" s="350"/>
      <c r="F63" s="350"/>
      <c r="G63" s="350"/>
      <c r="H63" s="350"/>
      <c r="I63" s="350"/>
      <c r="J63" s="350"/>
      <c r="K63" s="350"/>
      <c r="L63" s="350"/>
      <c r="M63" s="350"/>
      <c r="N63" s="166">
        <f>(99+100+100+99.5)/4</f>
        <v>99.625</v>
      </c>
    </row>
    <row r="64" spans="1:16" x14ac:dyDescent="0.25">
      <c r="A64" s="329" t="s">
        <v>117</v>
      </c>
      <c r="B64" s="329"/>
      <c r="C64" s="329"/>
      <c r="D64" s="329"/>
      <c r="E64" s="329"/>
      <c r="F64" s="329"/>
      <c r="G64" s="329"/>
      <c r="H64" s="329"/>
      <c r="I64" s="329"/>
      <c r="J64" s="329"/>
      <c r="K64" s="329"/>
      <c r="L64" s="329"/>
      <c r="M64" s="329"/>
      <c r="N64" s="329"/>
    </row>
    <row r="65" spans="1:14" ht="27.75" customHeight="1" x14ac:dyDescent="0.25">
      <c r="A65" s="329" t="s">
        <v>118</v>
      </c>
      <c r="B65" s="329"/>
      <c r="C65" s="329"/>
      <c r="D65" s="329"/>
      <c r="E65" s="329"/>
      <c r="F65" s="329"/>
      <c r="G65" s="329"/>
      <c r="H65" s="329"/>
      <c r="I65" s="329"/>
      <c r="J65" s="329"/>
      <c r="K65" s="329"/>
      <c r="L65" s="329"/>
      <c r="M65" s="329"/>
      <c r="N65" s="329"/>
    </row>
    <row r="66" spans="1:14" ht="16.5" hidden="1" customHeight="1" x14ac:dyDescent="0.25">
      <c r="A66" s="329" t="s">
        <v>106</v>
      </c>
      <c r="B66" s="329"/>
      <c r="C66" s="329"/>
      <c r="D66" s="329"/>
      <c r="E66" s="329"/>
      <c r="F66" s="329"/>
      <c r="G66" s="329"/>
      <c r="H66" s="329"/>
      <c r="I66" s="329"/>
      <c r="J66" s="329"/>
      <c r="K66" s="329"/>
      <c r="L66" s="329"/>
      <c r="M66" s="329"/>
      <c r="N66" s="329"/>
    </row>
    <row r="67" spans="1:14" ht="15.75" hidden="1" customHeight="1" x14ac:dyDescent="0.25">
      <c r="A67" s="499"/>
      <c r="B67" s="97" t="s">
        <v>97</v>
      </c>
      <c r="C67" s="175" t="s">
        <v>99</v>
      </c>
      <c r="D67" s="97"/>
      <c r="E67" s="97"/>
      <c r="F67" s="97"/>
      <c r="G67" s="98"/>
      <c r="H67" s="97"/>
      <c r="I67" s="97"/>
      <c r="J67" s="97"/>
      <c r="K67" s="97"/>
      <c r="L67" s="97"/>
      <c r="M67" s="97"/>
      <c r="N67" s="99" t="s">
        <v>4</v>
      </c>
    </row>
    <row r="68" spans="1:14" ht="15.75" hidden="1" customHeight="1" x14ac:dyDescent="0.25">
      <c r="A68" s="476"/>
      <c r="B68" s="97"/>
      <c r="C68" s="175"/>
      <c r="D68" s="97"/>
      <c r="E68" s="97"/>
      <c r="F68" s="97"/>
      <c r="G68" s="98"/>
      <c r="H68" s="97"/>
      <c r="I68" s="97"/>
      <c r="J68" s="97"/>
      <c r="K68" s="97"/>
      <c r="L68" s="97"/>
      <c r="M68" s="97"/>
      <c r="N68" s="99" t="s">
        <v>4</v>
      </c>
    </row>
    <row r="69" spans="1:14" ht="15" hidden="1" customHeight="1" x14ac:dyDescent="0.25"/>
    <row r="70" spans="1:14" ht="15.75" hidden="1" customHeight="1" x14ac:dyDescent="0.25">
      <c r="A70" s="329" t="s">
        <v>98</v>
      </c>
      <c r="B70" s="329"/>
      <c r="C70" s="329"/>
      <c r="D70" s="329"/>
      <c r="E70" s="329"/>
      <c r="F70" s="329"/>
      <c r="G70" s="329"/>
      <c r="H70" s="329"/>
      <c r="I70" s="329"/>
      <c r="J70" s="329"/>
      <c r="K70" s="329"/>
      <c r="L70" s="329"/>
      <c r="M70" s="329"/>
      <c r="N70" s="329"/>
    </row>
    <row r="71" spans="1:14" ht="15" hidden="1" customHeight="1" x14ac:dyDescent="0.25">
      <c r="A71" s="100"/>
      <c r="B71" s="100" t="s">
        <v>97</v>
      </c>
      <c r="C71" s="351" t="s">
        <v>99</v>
      </c>
      <c r="D71" s="351"/>
      <c r="E71" s="351"/>
      <c r="F71" s="351"/>
      <c r="G71" s="101"/>
      <c r="H71" s="100"/>
      <c r="I71" s="100"/>
      <c r="J71" s="100"/>
      <c r="K71" s="351"/>
      <c r="L71" s="351"/>
      <c r="M71" s="102" t="s">
        <v>4</v>
      </c>
      <c r="N71" s="102" t="s">
        <v>4</v>
      </c>
    </row>
    <row r="72" spans="1:14" ht="15.75" hidden="1" customHeight="1" x14ac:dyDescent="0.25">
      <c r="A72" s="351" t="s">
        <v>208</v>
      </c>
      <c r="B72" s="351"/>
      <c r="C72" s="351"/>
      <c r="D72" s="351"/>
      <c r="E72" s="351"/>
      <c r="F72" s="351"/>
      <c r="G72" s="351"/>
      <c r="H72" s="351"/>
      <c r="I72" s="351"/>
      <c r="J72" s="351"/>
      <c r="K72" s="351"/>
      <c r="L72" s="351"/>
      <c r="M72" s="351"/>
      <c r="N72" s="351"/>
    </row>
    <row r="73" spans="1:14" x14ac:dyDescent="0.25">
      <c r="A73" s="329" t="s">
        <v>119</v>
      </c>
      <c r="B73" s="329"/>
      <c r="C73" s="329"/>
      <c r="D73" s="329"/>
      <c r="E73" s="329"/>
      <c r="F73" s="329"/>
      <c r="G73" s="329"/>
      <c r="H73" s="329"/>
      <c r="I73" s="329"/>
      <c r="J73" s="329"/>
      <c r="K73" s="329"/>
      <c r="L73" s="329"/>
      <c r="M73" s="329"/>
      <c r="N73" s="329"/>
    </row>
    <row r="74" spans="1:14" ht="18" customHeight="1" x14ac:dyDescent="0.25">
      <c r="A74" s="329" t="s">
        <v>198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</row>
    <row r="75" spans="1:14" ht="53.25" customHeight="1" x14ac:dyDescent="0.25">
      <c r="A75" s="112" t="s">
        <v>157</v>
      </c>
      <c r="B75" s="113" t="s">
        <v>53</v>
      </c>
      <c r="C75" s="177" t="s">
        <v>57</v>
      </c>
      <c r="D75" s="102" t="s">
        <v>29</v>
      </c>
      <c r="E75" s="103">
        <v>100</v>
      </c>
      <c r="F75" s="114">
        <v>1</v>
      </c>
      <c r="G75" s="104">
        <v>1</v>
      </c>
      <c r="H75" s="105">
        <v>1617015.68</v>
      </c>
      <c r="I75" s="105">
        <v>0</v>
      </c>
      <c r="J75" s="105">
        <f>H75</f>
        <v>1617015.68</v>
      </c>
      <c r="K75" s="107">
        <v>0</v>
      </c>
      <c r="L75" s="104">
        <f>(J75-I75+K75)/(H75-I75)</f>
        <v>1</v>
      </c>
      <c r="M75" s="106">
        <f>G75/L75</f>
        <v>1</v>
      </c>
      <c r="N75" s="102">
        <v>100</v>
      </c>
    </row>
    <row r="76" spans="1:14" ht="57" customHeight="1" x14ac:dyDescent="0.25">
      <c r="A76" s="347" t="s">
        <v>19</v>
      </c>
      <c r="B76" s="343" t="s">
        <v>173</v>
      </c>
      <c r="C76" s="177" t="s">
        <v>174</v>
      </c>
      <c r="D76" s="102" t="s">
        <v>71</v>
      </c>
      <c r="E76" s="103">
        <v>9642</v>
      </c>
      <c r="F76" s="115">
        <v>9642</v>
      </c>
      <c r="G76" s="104">
        <v>1</v>
      </c>
      <c r="H76" s="334">
        <v>2040816.33</v>
      </c>
      <c r="I76" s="334">
        <v>0</v>
      </c>
      <c r="J76" s="334">
        <f t="shared" ref="J76" si="7">H76</f>
        <v>2040816.33</v>
      </c>
      <c r="K76" s="352">
        <v>0</v>
      </c>
      <c r="L76" s="337">
        <f>(J76-I76+K76)/(H76-I76)</f>
        <v>1</v>
      </c>
      <c r="M76" s="340">
        <f>G76/L76</f>
        <v>1</v>
      </c>
      <c r="N76" s="343">
        <v>100</v>
      </c>
    </row>
    <row r="77" spans="1:14" ht="86.25" customHeight="1" x14ac:dyDescent="0.25">
      <c r="A77" s="348"/>
      <c r="B77" s="345"/>
      <c r="C77" s="177" t="s">
        <v>161</v>
      </c>
      <c r="D77" s="102" t="s">
        <v>29</v>
      </c>
      <c r="E77" s="103">
        <v>100</v>
      </c>
      <c r="F77" s="115">
        <v>100</v>
      </c>
      <c r="G77" s="104">
        <v>1</v>
      </c>
      <c r="H77" s="336"/>
      <c r="I77" s="336"/>
      <c r="J77" s="336"/>
      <c r="K77" s="353"/>
      <c r="L77" s="339"/>
      <c r="M77" s="342"/>
      <c r="N77" s="345"/>
    </row>
    <row r="78" spans="1:14" ht="65.25" customHeight="1" x14ac:dyDescent="0.25">
      <c r="A78" s="116" t="s">
        <v>20</v>
      </c>
      <c r="B78" s="117" t="s">
        <v>16</v>
      </c>
      <c r="C78" s="177" t="s">
        <v>32</v>
      </c>
      <c r="D78" s="102" t="s">
        <v>29</v>
      </c>
      <c r="E78" s="103">
        <v>100</v>
      </c>
      <c r="F78" s="115">
        <v>100</v>
      </c>
      <c r="G78" s="104">
        <v>1</v>
      </c>
      <c r="H78" s="105">
        <v>25000</v>
      </c>
      <c r="I78" s="105">
        <v>0</v>
      </c>
      <c r="J78" s="105">
        <f t="shared" ref="J78:J81" si="8">H78</f>
        <v>25000</v>
      </c>
      <c r="K78" s="107">
        <v>0</v>
      </c>
      <c r="L78" s="104">
        <f>(J78-I78+K78)/(H78-I78)</f>
        <v>1</v>
      </c>
      <c r="M78" s="106">
        <f>G78/L78</f>
        <v>1</v>
      </c>
      <c r="N78" s="102">
        <v>100</v>
      </c>
    </row>
    <row r="79" spans="1:14" ht="86.25" customHeight="1" x14ac:dyDescent="0.25">
      <c r="A79" s="116" t="s">
        <v>38</v>
      </c>
      <c r="B79" s="102" t="s">
        <v>175</v>
      </c>
      <c r="C79" s="177" t="s">
        <v>33</v>
      </c>
      <c r="D79" s="102" t="s">
        <v>29</v>
      </c>
      <c r="E79" s="118">
        <v>100</v>
      </c>
      <c r="F79" s="118">
        <v>100</v>
      </c>
      <c r="G79" s="104">
        <f>F79/E79</f>
        <v>1</v>
      </c>
      <c r="H79" s="105">
        <v>96665.34</v>
      </c>
      <c r="I79" s="105">
        <v>2504.12</v>
      </c>
      <c r="J79" s="105">
        <f t="shared" si="8"/>
        <v>96665.34</v>
      </c>
      <c r="K79" s="107">
        <v>570.82000000000005</v>
      </c>
      <c r="L79" s="104">
        <f>(J79-I79+K79)/(H79-I79)</f>
        <v>1.0060621559491265</v>
      </c>
      <c r="M79" s="106">
        <f>G79/L79</f>
        <v>0.99397437234540698</v>
      </c>
      <c r="N79" s="102">
        <v>100</v>
      </c>
    </row>
    <row r="80" spans="1:14" ht="40.5" customHeight="1" x14ac:dyDescent="0.25">
      <c r="A80" s="116" t="s">
        <v>47</v>
      </c>
      <c r="B80" s="102" t="s">
        <v>61</v>
      </c>
      <c r="C80" s="177" t="s">
        <v>176</v>
      </c>
      <c r="D80" s="102" t="s">
        <v>49</v>
      </c>
      <c r="E80" s="119">
        <v>1</v>
      </c>
      <c r="F80" s="119">
        <v>1</v>
      </c>
      <c r="G80" s="104">
        <f>F80/E80</f>
        <v>1</v>
      </c>
      <c r="H80" s="105">
        <v>50000</v>
      </c>
      <c r="I80" s="105">
        <v>0</v>
      </c>
      <c r="J80" s="105">
        <f t="shared" si="8"/>
        <v>50000</v>
      </c>
      <c r="K80" s="107">
        <v>0</v>
      </c>
      <c r="L80" s="104">
        <f>(J80-I80+K80)/(H80-I80)</f>
        <v>1</v>
      </c>
      <c r="M80" s="106">
        <f>G80/L80</f>
        <v>1</v>
      </c>
      <c r="N80" s="102">
        <v>100</v>
      </c>
    </row>
    <row r="81" spans="1:14" ht="58.5" customHeight="1" x14ac:dyDescent="0.25">
      <c r="A81" s="116" t="s">
        <v>69</v>
      </c>
      <c r="B81" s="102" t="s">
        <v>137</v>
      </c>
      <c r="C81" s="177" t="s">
        <v>138</v>
      </c>
      <c r="D81" s="102" t="s">
        <v>49</v>
      </c>
      <c r="E81" s="119">
        <v>1</v>
      </c>
      <c r="F81" s="119">
        <v>1</v>
      </c>
      <c r="G81" s="104">
        <f>F81/E81</f>
        <v>1</v>
      </c>
      <c r="H81" s="105">
        <v>395174.48</v>
      </c>
      <c r="I81" s="105">
        <v>0</v>
      </c>
      <c r="J81" s="105">
        <f t="shared" si="8"/>
        <v>395174.48</v>
      </c>
      <c r="K81" s="107">
        <v>0</v>
      </c>
      <c r="L81" s="104">
        <f>(J81-I81+K81)/(H81-I81)</f>
        <v>1</v>
      </c>
      <c r="M81" s="106">
        <f>G81/L81</f>
        <v>1</v>
      </c>
      <c r="N81" s="102">
        <v>100</v>
      </c>
    </row>
    <row r="82" spans="1:14" ht="22.5" customHeight="1" thickBot="1" x14ac:dyDescent="0.3">
      <c r="A82" s="108"/>
      <c r="B82" s="108"/>
      <c r="C82" s="177" t="s">
        <v>108</v>
      </c>
      <c r="D82" s="102" t="s">
        <v>4</v>
      </c>
      <c r="E82" s="102" t="s">
        <v>4</v>
      </c>
      <c r="F82" s="102" t="s">
        <v>4</v>
      </c>
      <c r="G82" s="104">
        <f>(G75+G78+G79+G80+G81+G76+G77)/7</f>
        <v>1</v>
      </c>
      <c r="H82" s="105">
        <f>H75+H76+H78+H79+H80+H81</f>
        <v>4224671.83</v>
      </c>
      <c r="I82" s="105">
        <f>I75+I76+I78+I79+I80+I81</f>
        <v>2504.12</v>
      </c>
      <c r="J82" s="105">
        <f>J75+J76+J78+J79+J80+J81</f>
        <v>4224671.83</v>
      </c>
      <c r="K82" s="105">
        <f>K75+K76+K78+K79+K80+K81</f>
        <v>570.82000000000005</v>
      </c>
      <c r="L82" s="104">
        <f>(J82-I82+K82)/(H82-I82)</f>
        <v>1.000135195956013</v>
      </c>
      <c r="M82" s="106">
        <f>G82/L82</f>
        <v>0.99986482231946283</v>
      </c>
      <c r="N82" s="102">
        <v>100</v>
      </c>
    </row>
    <row r="83" spans="1:14" ht="15.75" customHeight="1" thickBot="1" x14ac:dyDescent="0.3">
      <c r="A83" s="349" t="s">
        <v>115</v>
      </c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L83" s="350"/>
      <c r="M83" s="350"/>
      <c r="N83" s="166">
        <v>100</v>
      </c>
    </row>
    <row r="84" spans="1:14" ht="17.25" customHeight="1" x14ac:dyDescent="0.25">
      <c r="A84" s="329" t="s">
        <v>121</v>
      </c>
      <c r="B84" s="329"/>
      <c r="C84" s="329"/>
      <c r="D84" s="329"/>
      <c r="E84" s="329"/>
      <c r="F84" s="329"/>
      <c r="G84" s="329"/>
      <c r="H84" s="329"/>
      <c r="I84" s="329"/>
      <c r="J84" s="329"/>
      <c r="K84" s="329"/>
      <c r="L84" s="329"/>
      <c r="M84" s="329"/>
      <c r="N84" s="329"/>
    </row>
    <row r="85" spans="1:14" ht="18.75" customHeight="1" x14ac:dyDescent="0.25">
      <c r="A85" s="329" t="s">
        <v>198</v>
      </c>
      <c r="B85" s="329"/>
      <c r="C85" s="329"/>
      <c r="D85" s="329"/>
      <c r="E85" s="329"/>
      <c r="F85" s="329"/>
      <c r="G85" s="329"/>
      <c r="H85" s="329"/>
      <c r="I85" s="329"/>
      <c r="J85" s="329"/>
      <c r="K85" s="329"/>
      <c r="L85" s="329"/>
      <c r="M85" s="329"/>
      <c r="N85" s="329"/>
    </row>
    <row r="86" spans="1:14" ht="135.75" customHeight="1" thickBot="1" x14ac:dyDescent="0.3">
      <c r="A86" s="116" t="s">
        <v>23</v>
      </c>
      <c r="B86" s="102" t="s">
        <v>122</v>
      </c>
      <c r="C86" s="177" t="s">
        <v>123</v>
      </c>
      <c r="D86" s="102" t="s">
        <v>29</v>
      </c>
      <c r="E86" s="119">
        <v>2</v>
      </c>
      <c r="F86" s="119">
        <v>5</v>
      </c>
      <c r="G86" s="104">
        <v>1</v>
      </c>
      <c r="H86" s="105">
        <v>66615</v>
      </c>
      <c r="I86" s="105">
        <v>0</v>
      </c>
      <c r="J86" s="105">
        <v>66615</v>
      </c>
      <c r="K86" s="107">
        <v>0</v>
      </c>
      <c r="L86" s="102">
        <f>(J86-I86+K86)/(H86-I86)</f>
        <v>1</v>
      </c>
      <c r="M86" s="106">
        <f>G86/L86</f>
        <v>1</v>
      </c>
      <c r="N86" s="102">
        <v>100</v>
      </c>
    </row>
    <row r="87" spans="1:14" ht="27" hidden="1" customHeight="1" thickBot="1" x14ac:dyDescent="0.3">
      <c r="A87" s="108"/>
      <c r="B87" s="108"/>
      <c r="C87" s="177" t="s">
        <v>108</v>
      </c>
      <c r="D87" s="102" t="s">
        <v>4</v>
      </c>
      <c r="E87" s="102" t="s">
        <v>4</v>
      </c>
      <c r="F87" s="102" t="s">
        <v>4</v>
      </c>
      <c r="G87" s="104">
        <v>1</v>
      </c>
      <c r="H87" s="105">
        <f>H86</f>
        <v>66615</v>
      </c>
      <c r="I87" s="105">
        <f>I86</f>
        <v>0</v>
      </c>
      <c r="J87" s="105">
        <f>J86</f>
        <v>66615</v>
      </c>
      <c r="K87" s="105">
        <f>K86</f>
        <v>0</v>
      </c>
      <c r="L87" s="104">
        <f>(J87-I87+K87)/(H87-I87)</f>
        <v>1</v>
      </c>
      <c r="M87" s="106">
        <f>G87/L87</f>
        <v>1</v>
      </c>
      <c r="N87" s="102" t="s">
        <v>4</v>
      </c>
    </row>
    <row r="88" spans="1:14" ht="15.75" customHeight="1" thickBot="1" x14ac:dyDescent="0.3">
      <c r="A88" s="349" t="s">
        <v>115</v>
      </c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L88" s="350"/>
      <c r="M88" s="350"/>
      <c r="N88" s="166">
        <f>(M86)/1*100</f>
        <v>100</v>
      </c>
    </row>
    <row r="89" spans="1:14" ht="15.75" customHeight="1" x14ac:dyDescent="0.25">
      <c r="A89" s="520" t="s">
        <v>185</v>
      </c>
      <c r="B89" s="520"/>
      <c r="C89" s="520"/>
      <c r="D89" s="520"/>
      <c r="E89" s="520"/>
      <c r="F89" s="520"/>
      <c r="G89" s="520"/>
      <c r="H89" s="520"/>
      <c r="I89" s="520"/>
      <c r="J89" s="520"/>
      <c r="K89" s="520"/>
      <c r="L89" s="520"/>
      <c r="M89" s="520"/>
      <c r="N89" s="520"/>
    </row>
    <row r="90" spans="1:14" ht="18.75" customHeight="1" x14ac:dyDescent="0.25">
      <c r="A90" s="329" t="s">
        <v>198</v>
      </c>
      <c r="B90" s="329"/>
      <c r="C90" s="329"/>
      <c r="D90" s="329"/>
      <c r="E90" s="329"/>
      <c r="F90" s="329"/>
      <c r="G90" s="329"/>
      <c r="H90" s="329"/>
      <c r="I90" s="329"/>
      <c r="J90" s="329"/>
      <c r="K90" s="329"/>
      <c r="L90" s="329"/>
      <c r="M90" s="329"/>
      <c r="N90" s="329"/>
    </row>
    <row r="91" spans="1:14" ht="45.75" hidden="1" customHeight="1" x14ac:dyDescent="0.25">
      <c r="A91" s="330" t="s">
        <v>125</v>
      </c>
      <c r="B91" s="343" t="s">
        <v>124</v>
      </c>
      <c r="C91" s="177" t="s">
        <v>75</v>
      </c>
      <c r="D91" s="102" t="s">
        <v>49</v>
      </c>
      <c r="E91" s="119" t="s">
        <v>68</v>
      </c>
      <c r="F91" s="119" t="s">
        <v>68</v>
      </c>
      <c r="G91" s="119" t="s">
        <v>68</v>
      </c>
      <c r="H91" s="119" t="s">
        <v>68</v>
      </c>
      <c r="I91" s="119" t="s">
        <v>68</v>
      </c>
      <c r="J91" s="119" t="s">
        <v>68</v>
      </c>
      <c r="K91" s="119" t="s">
        <v>68</v>
      </c>
      <c r="L91" s="102" t="s">
        <v>68</v>
      </c>
      <c r="M91" s="106" t="s">
        <v>68</v>
      </c>
      <c r="N91" s="102" t="s">
        <v>4</v>
      </c>
    </row>
    <row r="92" spans="1:14" ht="32.25" hidden="1" customHeight="1" x14ac:dyDescent="0.25">
      <c r="A92" s="331"/>
      <c r="B92" s="345"/>
      <c r="C92" s="177" t="s">
        <v>76</v>
      </c>
      <c r="D92" s="102" t="s">
        <v>49</v>
      </c>
      <c r="E92" s="119" t="s">
        <v>68</v>
      </c>
      <c r="F92" s="119" t="s">
        <v>68</v>
      </c>
      <c r="G92" s="119" t="s">
        <v>68</v>
      </c>
      <c r="H92" s="102" t="s">
        <v>4</v>
      </c>
      <c r="I92" s="102" t="s">
        <v>4</v>
      </c>
      <c r="J92" s="102" t="s">
        <v>4</v>
      </c>
      <c r="K92" s="102" t="s">
        <v>4</v>
      </c>
      <c r="L92" s="102" t="s">
        <v>4</v>
      </c>
      <c r="M92" s="102" t="s">
        <v>4</v>
      </c>
      <c r="N92" s="102" t="s">
        <v>4</v>
      </c>
    </row>
    <row r="93" spans="1:14" ht="69" customHeight="1" x14ac:dyDescent="0.25">
      <c r="A93" s="116" t="s">
        <v>125</v>
      </c>
      <c r="B93" s="102" t="s">
        <v>141</v>
      </c>
      <c r="C93" s="177" t="s">
        <v>140</v>
      </c>
      <c r="D93" s="102" t="s">
        <v>49</v>
      </c>
      <c r="E93" s="119">
        <v>1</v>
      </c>
      <c r="F93" s="119">
        <v>1</v>
      </c>
      <c r="G93" s="104">
        <f>F93/E93</f>
        <v>1</v>
      </c>
      <c r="H93" s="105">
        <v>2772760.6</v>
      </c>
      <c r="I93" s="105">
        <v>0</v>
      </c>
      <c r="J93" s="105">
        <f>H93</f>
        <v>2772760.6</v>
      </c>
      <c r="K93" s="107">
        <v>0</v>
      </c>
      <c r="L93" s="102">
        <f>(J93-I93+K93)/(H93-I93)</f>
        <v>1</v>
      </c>
      <c r="M93" s="106">
        <f>G93/L93</f>
        <v>1</v>
      </c>
      <c r="N93" s="102">
        <v>100</v>
      </c>
    </row>
    <row r="94" spans="1:14" ht="77.25" customHeight="1" x14ac:dyDescent="0.25">
      <c r="A94" s="116" t="s">
        <v>139</v>
      </c>
      <c r="B94" s="102" t="s">
        <v>177</v>
      </c>
      <c r="C94" s="177" t="s">
        <v>178</v>
      </c>
      <c r="D94" s="102" t="s">
        <v>49</v>
      </c>
      <c r="E94" s="119">
        <v>1</v>
      </c>
      <c r="F94" s="119">
        <v>1</v>
      </c>
      <c r="G94" s="104">
        <f>F94/E94</f>
        <v>1</v>
      </c>
      <c r="H94" s="105">
        <v>8706465.9000000004</v>
      </c>
      <c r="I94" s="105">
        <v>0</v>
      </c>
      <c r="J94" s="105">
        <f>H94</f>
        <v>8706465.9000000004</v>
      </c>
      <c r="K94" s="107">
        <v>0</v>
      </c>
      <c r="L94" s="102">
        <f>(J94-I94+K94)/(H94-I94)</f>
        <v>1</v>
      </c>
      <c r="M94" s="106">
        <f>G94/L94</f>
        <v>1</v>
      </c>
      <c r="N94" s="102">
        <v>100</v>
      </c>
    </row>
    <row r="95" spans="1:14" ht="15" customHeight="1" thickBot="1" x14ac:dyDescent="0.3">
      <c r="A95" s="108"/>
      <c r="B95" s="108"/>
      <c r="C95" s="177" t="s">
        <v>108</v>
      </c>
      <c r="D95" s="102" t="s">
        <v>4</v>
      </c>
      <c r="E95" s="102" t="s">
        <v>4</v>
      </c>
      <c r="F95" s="102" t="s">
        <v>4</v>
      </c>
      <c r="G95" s="104">
        <f>(G94+G93)/2</f>
        <v>1</v>
      </c>
      <c r="H95" s="105">
        <f>H94+H93</f>
        <v>11479226.5</v>
      </c>
      <c r="I95" s="105">
        <f>I94+I93</f>
        <v>0</v>
      </c>
      <c r="J95" s="105">
        <f>J94+J93</f>
        <v>11479226.5</v>
      </c>
      <c r="K95" s="105">
        <f>K94+K93</f>
        <v>0</v>
      </c>
      <c r="L95" s="102">
        <f>(J95-I95+K95)/(H95-I95)</f>
        <v>1</v>
      </c>
      <c r="M95" s="106">
        <f>G95/L95</f>
        <v>1</v>
      </c>
      <c r="N95" s="102">
        <v>100</v>
      </c>
    </row>
    <row r="96" spans="1:14" ht="15.75" customHeight="1" thickBot="1" x14ac:dyDescent="0.3">
      <c r="A96" s="349" t="s">
        <v>115</v>
      </c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L96" s="350"/>
      <c r="M96" s="350"/>
      <c r="N96" s="166">
        <f>M95/1*100</f>
        <v>100</v>
      </c>
    </row>
    <row r="97" spans="1:14" ht="15.75" customHeight="1" x14ac:dyDescent="0.25">
      <c r="A97" s="520" t="s">
        <v>186</v>
      </c>
      <c r="B97" s="520"/>
      <c r="C97" s="520"/>
      <c r="D97" s="520"/>
      <c r="E97" s="520"/>
      <c r="F97" s="520"/>
      <c r="G97" s="520"/>
      <c r="H97" s="520"/>
      <c r="I97" s="520"/>
      <c r="J97" s="520"/>
      <c r="K97" s="520"/>
      <c r="L97" s="520"/>
      <c r="M97" s="520"/>
      <c r="N97" s="520"/>
    </row>
    <row r="98" spans="1:14" ht="18.75" customHeight="1" x14ac:dyDescent="0.25">
      <c r="A98" s="329" t="s">
        <v>198</v>
      </c>
      <c r="B98" s="329"/>
      <c r="C98" s="329"/>
      <c r="D98" s="329"/>
      <c r="E98" s="329"/>
      <c r="F98" s="329"/>
      <c r="G98" s="329"/>
      <c r="H98" s="329"/>
      <c r="I98" s="329"/>
      <c r="J98" s="329"/>
      <c r="K98" s="329"/>
      <c r="L98" s="329"/>
      <c r="M98" s="329"/>
      <c r="N98" s="329"/>
    </row>
    <row r="99" spans="1:14" ht="45.75" hidden="1" customHeight="1" x14ac:dyDescent="0.25">
      <c r="A99" s="330" t="s">
        <v>125</v>
      </c>
      <c r="B99" s="343" t="s">
        <v>124</v>
      </c>
      <c r="C99" s="177" t="s">
        <v>75</v>
      </c>
      <c r="D99" s="102" t="s">
        <v>49</v>
      </c>
      <c r="E99" s="119" t="s">
        <v>68</v>
      </c>
      <c r="F99" s="119" t="s">
        <v>68</v>
      </c>
      <c r="G99" s="119" t="s">
        <v>68</v>
      </c>
      <c r="H99" s="119" t="s">
        <v>68</v>
      </c>
      <c r="I99" s="119" t="s">
        <v>68</v>
      </c>
      <c r="J99" s="119" t="s">
        <v>68</v>
      </c>
      <c r="K99" s="119" t="s">
        <v>68</v>
      </c>
      <c r="L99" s="102" t="s">
        <v>68</v>
      </c>
      <c r="M99" s="106" t="s">
        <v>68</v>
      </c>
      <c r="N99" s="102" t="s">
        <v>4</v>
      </c>
    </row>
    <row r="100" spans="1:14" ht="32.25" hidden="1" customHeight="1" x14ac:dyDescent="0.25">
      <c r="A100" s="331"/>
      <c r="B100" s="345"/>
      <c r="C100" s="177" t="s">
        <v>76</v>
      </c>
      <c r="D100" s="102" t="s">
        <v>49</v>
      </c>
      <c r="E100" s="119" t="s">
        <v>68</v>
      </c>
      <c r="F100" s="119" t="s">
        <v>68</v>
      </c>
      <c r="G100" s="119" t="s">
        <v>68</v>
      </c>
      <c r="H100" s="102" t="s">
        <v>4</v>
      </c>
      <c r="I100" s="102" t="s">
        <v>4</v>
      </c>
      <c r="J100" s="102" t="s">
        <v>4</v>
      </c>
      <c r="K100" s="102" t="s">
        <v>4</v>
      </c>
      <c r="L100" s="102" t="s">
        <v>4</v>
      </c>
      <c r="M100" s="102" t="s">
        <v>4</v>
      </c>
      <c r="N100" s="102" t="s">
        <v>4</v>
      </c>
    </row>
    <row r="101" spans="1:14" ht="51" customHeight="1" x14ac:dyDescent="0.25">
      <c r="A101" s="347" t="s">
        <v>164</v>
      </c>
      <c r="B101" s="343" t="s">
        <v>179</v>
      </c>
      <c r="C101" s="177" t="s">
        <v>48</v>
      </c>
      <c r="D101" s="102" t="s">
        <v>49</v>
      </c>
      <c r="E101" s="119">
        <v>2</v>
      </c>
      <c r="F101" s="119">
        <v>2</v>
      </c>
      <c r="G101" s="104">
        <f>F101/E101</f>
        <v>1</v>
      </c>
      <c r="H101" s="334">
        <v>260204.08</v>
      </c>
      <c r="I101" s="334">
        <v>0</v>
      </c>
      <c r="J101" s="334">
        <f>H101</f>
        <v>260204.08</v>
      </c>
      <c r="K101" s="352">
        <v>0</v>
      </c>
      <c r="L101" s="343">
        <f>(J101-I101+K101)/(H101-I101)</f>
        <v>1</v>
      </c>
      <c r="M101" s="340">
        <f>G101/L101</f>
        <v>1</v>
      </c>
      <c r="N101" s="343">
        <v>100</v>
      </c>
    </row>
    <row r="102" spans="1:14" ht="15" hidden="1" customHeight="1" thickBot="1" x14ac:dyDescent="0.3">
      <c r="A102" s="466"/>
      <c r="B102" s="344"/>
      <c r="C102" s="177" t="s">
        <v>108</v>
      </c>
      <c r="D102" s="102" t="s">
        <v>4</v>
      </c>
      <c r="E102" s="102" t="s">
        <v>4</v>
      </c>
      <c r="F102" s="102" t="s">
        <v>4</v>
      </c>
      <c r="G102" s="104" t="e">
        <f t="shared" ref="G102" si="9">F102/E102</f>
        <v>#VALUE!</v>
      </c>
      <c r="H102" s="335"/>
      <c r="I102" s="335"/>
      <c r="J102" s="335"/>
      <c r="K102" s="354"/>
      <c r="L102" s="344"/>
      <c r="M102" s="341"/>
      <c r="N102" s="344"/>
    </row>
    <row r="103" spans="1:14" ht="39.75" customHeight="1" x14ac:dyDescent="0.25">
      <c r="A103" s="348"/>
      <c r="B103" s="345"/>
      <c r="C103" s="177" t="s">
        <v>55</v>
      </c>
      <c r="D103" s="102" t="s">
        <v>71</v>
      </c>
      <c r="E103" s="119">
        <v>1</v>
      </c>
      <c r="F103" s="119">
        <v>1</v>
      </c>
      <c r="G103" s="104">
        <f>F103/E103</f>
        <v>1</v>
      </c>
      <c r="H103" s="336"/>
      <c r="I103" s="336"/>
      <c r="J103" s="336"/>
      <c r="K103" s="353"/>
      <c r="L103" s="345"/>
      <c r="M103" s="342"/>
      <c r="N103" s="345"/>
    </row>
    <row r="104" spans="1:14" ht="17.25" customHeight="1" x14ac:dyDescent="0.25">
      <c r="A104" s="108"/>
      <c r="B104" s="108"/>
      <c r="C104" s="177" t="s">
        <v>108</v>
      </c>
      <c r="D104" s="102" t="s">
        <v>4</v>
      </c>
      <c r="E104" s="102" t="s">
        <v>4</v>
      </c>
      <c r="F104" s="102" t="s">
        <v>4</v>
      </c>
      <c r="G104" s="104">
        <f>(G101+G103)/2</f>
        <v>1</v>
      </c>
      <c r="H104" s="105">
        <f>H102</f>
        <v>0</v>
      </c>
      <c r="I104" s="105">
        <f>I101</f>
        <v>0</v>
      </c>
      <c r="J104" s="105">
        <f>J101</f>
        <v>260204.08</v>
      </c>
      <c r="K104" s="105">
        <f>K101</f>
        <v>0</v>
      </c>
      <c r="L104" s="106">
        <v>1</v>
      </c>
      <c r="M104" s="106">
        <v>1</v>
      </c>
      <c r="N104" s="102">
        <v>100</v>
      </c>
    </row>
    <row r="105" spans="1:14" ht="15.75" customHeight="1" thickBot="1" x14ac:dyDescent="0.3">
      <c r="A105" s="526" t="s">
        <v>115</v>
      </c>
      <c r="B105" s="527"/>
      <c r="C105" s="527"/>
      <c r="D105" s="527"/>
      <c r="E105" s="527"/>
      <c r="F105" s="527"/>
      <c r="G105" s="527"/>
      <c r="H105" s="527"/>
      <c r="I105" s="527"/>
      <c r="J105" s="527"/>
      <c r="K105" s="527"/>
      <c r="L105" s="527"/>
      <c r="M105" s="527"/>
      <c r="N105" s="167">
        <f>M101/1*100</f>
        <v>100</v>
      </c>
    </row>
    <row r="106" spans="1:14" ht="27" customHeight="1" x14ac:dyDescent="0.25">
      <c r="A106" s="329" t="s">
        <v>126</v>
      </c>
      <c r="B106" s="329"/>
      <c r="C106" s="329"/>
      <c r="D106" s="329"/>
      <c r="E106" s="329"/>
      <c r="F106" s="329"/>
      <c r="G106" s="329"/>
      <c r="H106" s="329"/>
      <c r="I106" s="329"/>
      <c r="J106" s="329"/>
      <c r="K106" s="329"/>
      <c r="L106" s="329"/>
      <c r="M106" s="329"/>
      <c r="N106" s="329"/>
    </row>
    <row r="107" spans="1:14" ht="18.75" customHeight="1" x14ac:dyDescent="0.25">
      <c r="A107" s="332" t="s">
        <v>199</v>
      </c>
      <c r="B107" s="333"/>
      <c r="C107" s="333"/>
      <c r="D107" s="333"/>
      <c r="E107" s="333"/>
      <c r="F107" s="333"/>
      <c r="G107" s="333"/>
      <c r="H107" s="333"/>
      <c r="I107" s="333"/>
      <c r="J107" s="333"/>
      <c r="K107" s="333"/>
      <c r="L107" s="333"/>
      <c r="M107" s="333"/>
      <c r="N107" s="333"/>
    </row>
    <row r="108" spans="1:14" ht="69.75" customHeight="1" x14ac:dyDescent="0.25">
      <c r="A108" s="120" t="s">
        <v>3</v>
      </c>
      <c r="B108" s="102" t="s">
        <v>180</v>
      </c>
      <c r="C108" s="177" t="s">
        <v>127</v>
      </c>
      <c r="D108" s="102" t="s">
        <v>29</v>
      </c>
      <c r="E108" s="119" t="s">
        <v>120</v>
      </c>
      <c r="F108" s="119">
        <v>107</v>
      </c>
      <c r="G108" s="104">
        <f>F101/E101</f>
        <v>1</v>
      </c>
      <c r="H108" s="105">
        <v>1982992.29</v>
      </c>
      <c r="I108" s="105">
        <v>800.47</v>
      </c>
      <c r="J108" s="105">
        <f>H108</f>
        <v>1982992.29</v>
      </c>
      <c r="K108" s="107">
        <v>1904.85</v>
      </c>
      <c r="L108" s="104">
        <f>(J108-I108+K108)/(H108-I108)</f>
        <v>1.0009609816672536</v>
      </c>
      <c r="M108" s="106">
        <f>G108/L108</f>
        <v>0.9990399409319104</v>
      </c>
      <c r="N108" s="102">
        <v>100</v>
      </c>
    </row>
    <row r="109" spans="1:14" x14ac:dyDescent="0.25">
      <c r="A109" s="355" t="s">
        <v>115</v>
      </c>
      <c r="B109" s="356"/>
      <c r="C109" s="356"/>
      <c r="D109" s="356"/>
      <c r="E109" s="356"/>
      <c r="F109" s="356"/>
      <c r="G109" s="356"/>
      <c r="H109" s="356"/>
      <c r="I109" s="356"/>
      <c r="J109" s="356"/>
      <c r="K109" s="356"/>
      <c r="L109" s="356"/>
      <c r="M109" s="357"/>
      <c r="N109" s="107">
        <f>1/1*100</f>
        <v>100</v>
      </c>
    </row>
    <row r="110" spans="1:14" ht="24" customHeight="1" x14ac:dyDescent="0.25">
      <c r="A110" s="332" t="s">
        <v>199</v>
      </c>
      <c r="B110" s="333"/>
      <c r="C110" s="333"/>
      <c r="D110" s="333"/>
      <c r="E110" s="333"/>
      <c r="F110" s="333"/>
      <c r="G110" s="333"/>
      <c r="H110" s="333"/>
      <c r="I110" s="333"/>
      <c r="J110" s="333"/>
      <c r="K110" s="333"/>
      <c r="L110" s="333"/>
      <c r="M110" s="333"/>
      <c r="N110" s="333"/>
    </row>
    <row r="111" spans="1:14" ht="44.25" customHeight="1" x14ac:dyDescent="0.25">
      <c r="A111" s="330" t="s">
        <v>6</v>
      </c>
      <c r="B111" s="343" t="s">
        <v>129</v>
      </c>
      <c r="C111" s="177" t="s">
        <v>36</v>
      </c>
      <c r="D111" s="102" t="s">
        <v>29</v>
      </c>
      <c r="E111" s="119" t="s">
        <v>37</v>
      </c>
      <c r="F111" s="118">
        <v>0</v>
      </c>
      <c r="G111" s="104">
        <v>1</v>
      </c>
      <c r="H111" s="334">
        <v>28405276</v>
      </c>
      <c r="I111" s="334">
        <v>2352.71</v>
      </c>
      <c r="J111" s="334">
        <f>H111</f>
        <v>28405276</v>
      </c>
      <c r="K111" s="352">
        <v>4636.3900000000003</v>
      </c>
      <c r="L111" s="337">
        <v>1</v>
      </c>
      <c r="M111" s="340">
        <v>1</v>
      </c>
      <c r="N111" s="343">
        <v>100</v>
      </c>
    </row>
    <row r="112" spans="1:14" ht="41.25" customHeight="1" x14ac:dyDescent="0.25">
      <c r="A112" s="331"/>
      <c r="B112" s="345"/>
      <c r="C112" s="177" t="s">
        <v>154</v>
      </c>
      <c r="D112" s="102" t="s">
        <v>29</v>
      </c>
      <c r="E112" s="118">
        <v>100</v>
      </c>
      <c r="F112" s="118">
        <v>100</v>
      </c>
      <c r="G112" s="104">
        <v>1</v>
      </c>
      <c r="H112" s="336"/>
      <c r="I112" s="336"/>
      <c r="J112" s="336"/>
      <c r="K112" s="353"/>
      <c r="L112" s="339"/>
      <c r="M112" s="342"/>
      <c r="N112" s="345"/>
    </row>
    <row r="113" spans="1:15" ht="70.5" hidden="1" customHeight="1" x14ac:dyDescent="0.25">
      <c r="A113" s="110" t="s">
        <v>128</v>
      </c>
      <c r="B113" s="100" t="s">
        <v>77</v>
      </c>
      <c r="C113" s="177" t="s">
        <v>77</v>
      </c>
      <c r="D113" s="102" t="s">
        <v>71</v>
      </c>
      <c r="E113" s="119" t="s">
        <v>68</v>
      </c>
      <c r="F113" s="119" t="s">
        <v>68</v>
      </c>
      <c r="G113" s="119" t="s">
        <v>68</v>
      </c>
      <c r="H113" s="119" t="s">
        <v>68</v>
      </c>
      <c r="I113" s="119" t="s">
        <v>68</v>
      </c>
      <c r="J113" s="119" t="s">
        <v>68</v>
      </c>
      <c r="K113" s="119" t="s">
        <v>68</v>
      </c>
      <c r="L113" s="119" t="s">
        <v>68</v>
      </c>
      <c r="M113" s="119" t="s">
        <v>68</v>
      </c>
      <c r="N113" s="102" t="s">
        <v>4</v>
      </c>
    </row>
    <row r="114" spans="1:15" ht="15" customHeight="1" x14ac:dyDescent="0.25">
      <c r="A114" s="108"/>
      <c r="B114" s="108"/>
      <c r="C114" s="177" t="s">
        <v>108</v>
      </c>
      <c r="D114" s="102" t="s">
        <v>4</v>
      </c>
      <c r="E114" s="102" t="s">
        <v>4</v>
      </c>
      <c r="F114" s="102" t="s">
        <v>4</v>
      </c>
      <c r="G114" s="104">
        <f>(G112+G111)/2</f>
        <v>1</v>
      </c>
      <c r="H114" s="105">
        <f>H111</f>
        <v>28405276</v>
      </c>
      <c r="I114" s="105">
        <f>I111</f>
        <v>2352.71</v>
      </c>
      <c r="J114" s="105">
        <f>J111</f>
        <v>28405276</v>
      </c>
      <c r="K114" s="105">
        <f>K111</f>
        <v>4636.3900000000003</v>
      </c>
      <c r="L114" s="104">
        <f>(J114-I114+K114)/(H114-I114)</f>
        <v>1.0001632363666466</v>
      </c>
      <c r="M114" s="106">
        <f>G114/L114</f>
        <v>0.99983679027511585</v>
      </c>
      <c r="N114" s="102" t="s">
        <v>4</v>
      </c>
    </row>
    <row r="115" spans="1:15" ht="22.5" customHeight="1" thickBot="1" x14ac:dyDescent="0.3">
      <c r="A115" s="525" t="s">
        <v>115</v>
      </c>
      <c r="B115" s="525"/>
      <c r="C115" s="525"/>
      <c r="D115" s="525"/>
      <c r="E115" s="525"/>
      <c r="F115" s="525"/>
      <c r="G115" s="525"/>
      <c r="H115" s="525"/>
      <c r="I115" s="525"/>
      <c r="J115" s="525"/>
      <c r="K115" s="525"/>
      <c r="L115" s="525"/>
      <c r="M115" s="525"/>
      <c r="N115" s="168">
        <f>(M111)/1*100</f>
        <v>100</v>
      </c>
    </row>
    <row r="116" spans="1:15" ht="24.75" customHeight="1" thickBot="1" x14ac:dyDescent="0.3">
      <c r="A116" s="525" t="s">
        <v>130</v>
      </c>
      <c r="B116" s="525"/>
      <c r="C116" s="525"/>
      <c r="D116" s="525"/>
      <c r="E116" s="525"/>
      <c r="F116" s="525"/>
      <c r="G116" s="525"/>
      <c r="H116" s="525"/>
      <c r="I116" s="525"/>
      <c r="J116" s="525"/>
      <c r="K116" s="525"/>
      <c r="L116" s="525"/>
      <c r="M116" s="525"/>
      <c r="N116" s="169">
        <f>(1+1+1+1+1)/5*100</f>
        <v>100</v>
      </c>
    </row>
    <row r="117" spans="1:15" ht="16.5" thickBot="1" x14ac:dyDescent="0.3">
      <c r="A117" s="508" t="s">
        <v>131</v>
      </c>
      <c r="B117" s="508"/>
      <c r="C117" s="508"/>
      <c r="D117" s="508"/>
      <c r="E117" s="508"/>
      <c r="F117" s="508"/>
      <c r="G117" s="508"/>
      <c r="H117" s="508"/>
      <c r="I117" s="508"/>
      <c r="J117" s="508"/>
      <c r="K117" s="508"/>
      <c r="L117" s="508"/>
      <c r="M117" s="508"/>
      <c r="N117" s="170">
        <f>(99.63+100)/2</f>
        <v>99.814999999999998</v>
      </c>
      <c r="O117" s="318" t="s">
        <v>189</v>
      </c>
    </row>
    <row r="118" spans="1:15" ht="21.75" hidden="1" customHeight="1" x14ac:dyDescent="0.25">
      <c r="A118" s="121"/>
      <c r="B118" s="121"/>
      <c r="C118" s="178"/>
      <c r="D118" s="121"/>
      <c r="E118" s="121"/>
      <c r="F118" s="121"/>
      <c r="G118" s="122"/>
      <c r="H118" s="123"/>
      <c r="I118" s="123"/>
      <c r="J118" s="123"/>
      <c r="K118" s="123"/>
      <c r="L118" s="124"/>
      <c r="M118" s="121"/>
      <c r="N118" s="48"/>
      <c r="O118" s="318"/>
    </row>
    <row r="119" spans="1:15" ht="23.25" customHeight="1" x14ac:dyDescent="0.25">
      <c r="A119" s="121"/>
      <c r="B119" s="121"/>
      <c r="C119" s="178"/>
      <c r="D119" s="121"/>
      <c r="E119" s="121"/>
      <c r="F119" s="121"/>
      <c r="G119" s="122"/>
      <c r="H119" s="125"/>
      <c r="I119" s="125"/>
      <c r="J119" s="125"/>
      <c r="K119" s="126">
        <f>K29+K39+K45+K49+K57+K79</f>
        <v>461889.51000000007</v>
      </c>
      <c r="L119" s="127"/>
      <c r="M119" s="121"/>
      <c r="N119" s="48"/>
      <c r="O119" s="318"/>
    </row>
    <row r="120" spans="1:15" x14ac:dyDescent="0.25">
      <c r="A120" s="128" t="s">
        <v>209</v>
      </c>
      <c r="B120" s="53"/>
      <c r="C120" s="179"/>
      <c r="D120" s="53"/>
      <c r="E120" s="53"/>
      <c r="F120" s="53"/>
      <c r="G120" s="129"/>
      <c r="H120" s="130"/>
      <c r="I120" s="131"/>
      <c r="J120" s="131"/>
      <c r="K120" s="131"/>
      <c r="L120" s="131"/>
      <c r="M120" s="53"/>
    </row>
    <row r="121" spans="1:15" x14ac:dyDescent="0.25">
      <c r="A121" s="132"/>
      <c r="H121" s="130"/>
      <c r="I121" s="131"/>
      <c r="J121" s="131"/>
      <c r="K121" s="131"/>
      <c r="L121" s="131"/>
      <c r="M121" s="53"/>
    </row>
    <row r="122" spans="1:15" x14ac:dyDescent="0.25">
      <c r="A122" s="132"/>
      <c r="H122" s="130"/>
      <c r="I122" s="130"/>
      <c r="J122" s="130"/>
      <c r="K122" s="130"/>
      <c r="L122" s="131"/>
      <c r="M122" s="53"/>
    </row>
    <row r="123" spans="1:15" ht="89.25" customHeight="1" x14ac:dyDescent="0.25">
      <c r="A123" s="351" t="s">
        <v>0</v>
      </c>
      <c r="B123" s="329" t="s">
        <v>78</v>
      </c>
      <c r="C123" s="524" t="s">
        <v>79</v>
      </c>
      <c r="D123" s="329" t="s">
        <v>100</v>
      </c>
      <c r="E123" s="329"/>
      <c r="F123" s="359" t="s">
        <v>210</v>
      </c>
      <c r="G123" s="360"/>
      <c r="H123" s="360"/>
      <c r="I123" s="360"/>
      <c r="J123" s="360"/>
      <c r="K123" s="360"/>
      <c r="L123" s="361"/>
    </row>
    <row r="124" spans="1:15" ht="39.75" customHeight="1" x14ac:dyDescent="0.25">
      <c r="A124" s="351"/>
      <c r="B124" s="329"/>
      <c r="C124" s="524"/>
      <c r="D124" s="133" t="s">
        <v>65</v>
      </c>
      <c r="E124" s="102" t="s">
        <v>66</v>
      </c>
      <c r="F124" s="359"/>
      <c r="G124" s="360"/>
      <c r="H124" s="360"/>
      <c r="I124" s="360"/>
      <c r="J124" s="360"/>
      <c r="K124" s="360"/>
      <c r="L124" s="361"/>
    </row>
    <row r="125" spans="1:15" x14ac:dyDescent="0.25">
      <c r="A125" s="100">
        <v>1</v>
      </c>
      <c r="B125" s="102">
        <v>2</v>
      </c>
      <c r="C125" s="177">
        <v>3</v>
      </c>
      <c r="D125" s="102">
        <v>4</v>
      </c>
      <c r="E125" s="102">
        <v>5</v>
      </c>
      <c r="F125" s="359">
        <v>6</v>
      </c>
      <c r="G125" s="360"/>
      <c r="H125" s="360"/>
      <c r="I125" s="360"/>
      <c r="J125" s="360"/>
      <c r="K125" s="360"/>
      <c r="L125" s="361"/>
    </row>
    <row r="126" spans="1:15" x14ac:dyDescent="0.25">
      <c r="A126" s="133"/>
      <c r="B126" s="134"/>
      <c r="C126" s="180"/>
      <c r="D126" s="134"/>
      <c r="E126" s="134"/>
      <c r="F126" s="134"/>
      <c r="G126" s="135"/>
      <c r="H126" s="134"/>
      <c r="I126" s="134"/>
      <c r="J126" s="134"/>
      <c r="K126" s="134"/>
      <c r="L126" s="136"/>
    </row>
    <row r="127" spans="1:15" ht="15.75" customHeight="1" x14ac:dyDescent="0.25">
      <c r="A127" s="359" t="s">
        <v>87</v>
      </c>
      <c r="B127" s="360"/>
      <c r="C127" s="360"/>
      <c r="D127" s="360"/>
      <c r="E127" s="360"/>
      <c r="F127" s="360"/>
      <c r="G127" s="360"/>
      <c r="H127" s="360"/>
      <c r="I127" s="360"/>
      <c r="J127" s="360"/>
      <c r="K127" s="360"/>
      <c r="L127" s="361"/>
    </row>
    <row r="128" spans="1:15" hidden="1" x14ac:dyDescent="0.25">
      <c r="A128" s="100"/>
      <c r="B128" s="100" t="s">
        <v>101</v>
      </c>
      <c r="C128" s="177"/>
      <c r="D128" s="133"/>
      <c r="E128" s="137"/>
      <c r="F128" s="100"/>
      <c r="G128" s="504" t="e">
        <f>F128/D128</f>
        <v>#DIV/0!</v>
      </c>
      <c r="H128" s="505"/>
      <c r="I128" s="505"/>
      <c r="J128" s="505"/>
      <c r="K128" s="505"/>
      <c r="L128" s="506"/>
    </row>
    <row r="129" spans="1:12" hidden="1" x14ac:dyDescent="0.25">
      <c r="A129" s="100"/>
      <c r="B129" s="100" t="s">
        <v>102</v>
      </c>
      <c r="C129" s="177"/>
      <c r="D129" s="133"/>
      <c r="E129" s="137"/>
      <c r="F129" s="100"/>
      <c r="G129" s="504" t="e">
        <f>F129/D129</f>
        <v>#DIV/0!</v>
      </c>
      <c r="H129" s="505"/>
      <c r="I129" s="505"/>
      <c r="J129" s="505"/>
      <c r="K129" s="505"/>
      <c r="L129" s="506"/>
    </row>
    <row r="130" spans="1:12" hidden="1" x14ac:dyDescent="0.25">
      <c r="A130" s="351" t="s">
        <v>103</v>
      </c>
      <c r="B130" s="351"/>
      <c r="C130" s="351"/>
      <c r="D130" s="351"/>
      <c r="E130" s="351"/>
      <c r="F130" s="100"/>
      <c r="G130" s="504"/>
      <c r="H130" s="505"/>
      <c r="I130" s="505"/>
      <c r="J130" s="505"/>
      <c r="K130" s="505"/>
      <c r="L130" s="506"/>
    </row>
    <row r="131" spans="1:12" ht="15" customHeight="1" x14ac:dyDescent="0.25">
      <c r="A131" s="359" t="s">
        <v>132</v>
      </c>
      <c r="B131" s="360"/>
      <c r="C131" s="360"/>
      <c r="D131" s="360"/>
      <c r="E131" s="360"/>
      <c r="F131" s="360"/>
      <c r="G131" s="360"/>
      <c r="H131" s="360"/>
      <c r="I131" s="360"/>
      <c r="J131" s="360"/>
      <c r="K131" s="360"/>
      <c r="L131" s="361"/>
    </row>
    <row r="132" spans="1:12" ht="15" customHeight="1" x14ac:dyDescent="0.25">
      <c r="A132" s="468" t="s">
        <v>9</v>
      </c>
      <c r="B132" s="469"/>
      <c r="C132" s="469"/>
      <c r="D132" s="469"/>
      <c r="E132" s="469"/>
      <c r="F132" s="469"/>
      <c r="G132" s="469"/>
      <c r="H132" s="469"/>
      <c r="I132" s="469"/>
      <c r="J132" s="469"/>
      <c r="K132" s="469"/>
      <c r="L132" s="470"/>
    </row>
    <row r="133" spans="1:12" x14ac:dyDescent="0.25">
      <c r="A133" s="374" t="s">
        <v>2</v>
      </c>
      <c r="B133" s="363" t="s">
        <v>26</v>
      </c>
      <c r="C133" s="375" t="s">
        <v>27</v>
      </c>
      <c r="D133" s="363">
        <v>5392.67</v>
      </c>
      <c r="E133" s="363">
        <v>5597.67</v>
      </c>
      <c r="F133" s="364">
        <v>1</v>
      </c>
      <c r="G133" s="364"/>
      <c r="H133" s="364"/>
      <c r="I133" s="364"/>
      <c r="J133" s="364"/>
      <c r="K133" s="364"/>
      <c r="L133" s="364"/>
    </row>
    <row r="134" spans="1:12" ht="15" customHeight="1" x14ac:dyDescent="0.25">
      <c r="A134" s="374"/>
      <c r="B134" s="363"/>
      <c r="C134" s="375"/>
      <c r="D134" s="363"/>
      <c r="E134" s="363"/>
      <c r="F134" s="364"/>
      <c r="G134" s="364"/>
      <c r="H134" s="364"/>
      <c r="I134" s="364"/>
      <c r="J134" s="364"/>
      <c r="K134" s="364"/>
      <c r="L134" s="364"/>
    </row>
    <row r="135" spans="1:12" ht="109.5" customHeight="1" x14ac:dyDescent="0.25">
      <c r="A135" s="374"/>
      <c r="B135" s="138" t="s">
        <v>146</v>
      </c>
      <c r="C135" s="181" t="s">
        <v>29</v>
      </c>
      <c r="D135" s="138">
        <v>75.5</v>
      </c>
      <c r="E135" s="138">
        <v>76.069999999999993</v>
      </c>
      <c r="F135" s="364">
        <v>1</v>
      </c>
      <c r="G135" s="364"/>
      <c r="H135" s="364"/>
      <c r="I135" s="364"/>
      <c r="J135" s="364"/>
      <c r="K135" s="364"/>
      <c r="L135" s="364"/>
    </row>
    <row r="136" spans="1:12" ht="15" customHeight="1" x14ac:dyDescent="0.25">
      <c r="A136" s="387" t="s">
        <v>5</v>
      </c>
      <c r="B136" s="363" t="s">
        <v>166</v>
      </c>
      <c r="C136" s="375" t="s">
        <v>27</v>
      </c>
      <c r="D136" s="363">
        <v>250</v>
      </c>
      <c r="E136" s="363">
        <v>234.15</v>
      </c>
      <c r="F136" s="363">
        <f>E136/D136</f>
        <v>0.93659999999999999</v>
      </c>
      <c r="G136" s="363"/>
      <c r="H136" s="363"/>
      <c r="I136" s="363"/>
      <c r="J136" s="363"/>
      <c r="K136" s="363"/>
      <c r="L136" s="363"/>
    </row>
    <row r="137" spans="1:12" ht="36.75" customHeight="1" x14ac:dyDescent="0.25">
      <c r="A137" s="388"/>
      <c r="B137" s="363"/>
      <c r="C137" s="375"/>
      <c r="D137" s="363"/>
      <c r="E137" s="363"/>
      <c r="F137" s="363"/>
      <c r="G137" s="363"/>
      <c r="H137" s="363"/>
      <c r="I137" s="363"/>
      <c r="J137" s="363"/>
      <c r="K137" s="363"/>
      <c r="L137" s="363"/>
    </row>
    <row r="138" spans="1:12" ht="12" hidden="1" customHeight="1" x14ac:dyDescent="0.25">
      <c r="A138" s="388"/>
      <c r="B138" s="363" t="s">
        <v>67</v>
      </c>
      <c r="C138" s="375" t="s">
        <v>29</v>
      </c>
      <c r="D138" s="363" t="s">
        <v>68</v>
      </c>
      <c r="E138" s="363" t="s">
        <v>68</v>
      </c>
      <c r="F138" s="364" t="s">
        <v>68</v>
      </c>
      <c r="G138" s="364"/>
      <c r="H138" s="364"/>
      <c r="I138" s="364"/>
      <c r="J138" s="364"/>
      <c r="K138" s="364"/>
      <c r="L138" s="364"/>
    </row>
    <row r="139" spans="1:12" ht="12" hidden="1" customHeight="1" x14ac:dyDescent="0.25">
      <c r="A139" s="388"/>
      <c r="B139" s="363"/>
      <c r="C139" s="375"/>
      <c r="D139" s="363"/>
      <c r="E139" s="363"/>
      <c r="F139" s="364"/>
      <c r="G139" s="364"/>
      <c r="H139" s="364"/>
      <c r="I139" s="364"/>
      <c r="J139" s="364"/>
      <c r="K139" s="364"/>
      <c r="L139" s="364"/>
    </row>
    <row r="140" spans="1:12" ht="12" hidden="1" customHeight="1" x14ac:dyDescent="0.25">
      <c r="A140" s="388"/>
      <c r="B140" s="363"/>
      <c r="C140" s="375"/>
      <c r="D140" s="363"/>
      <c r="E140" s="363"/>
      <c r="F140" s="364"/>
      <c r="G140" s="364"/>
      <c r="H140" s="364"/>
      <c r="I140" s="364"/>
      <c r="J140" s="364"/>
      <c r="K140" s="364"/>
      <c r="L140" s="364"/>
    </row>
    <row r="141" spans="1:12" ht="6.75" hidden="1" customHeight="1" x14ac:dyDescent="0.25">
      <c r="A141" s="388"/>
      <c r="B141" s="363"/>
      <c r="C141" s="375"/>
      <c r="D141" s="363"/>
      <c r="E141" s="363"/>
      <c r="F141" s="364"/>
      <c r="G141" s="364"/>
      <c r="H141" s="364"/>
      <c r="I141" s="364"/>
      <c r="J141" s="364"/>
      <c r="K141" s="364"/>
      <c r="L141" s="364"/>
    </row>
    <row r="142" spans="1:12" ht="33.75" customHeight="1" x14ac:dyDescent="0.25">
      <c r="A142" s="389"/>
      <c r="B142" s="138" t="s">
        <v>144</v>
      </c>
      <c r="C142" s="181" t="s">
        <v>29</v>
      </c>
      <c r="D142" s="139">
        <v>2</v>
      </c>
      <c r="E142" s="139">
        <v>2</v>
      </c>
      <c r="F142" s="444">
        <f>E142/D142</f>
        <v>1</v>
      </c>
      <c r="G142" s="445"/>
      <c r="H142" s="445"/>
      <c r="I142" s="445"/>
      <c r="J142" s="445"/>
      <c r="K142" s="445"/>
      <c r="L142" s="446"/>
    </row>
    <row r="143" spans="1:12" x14ac:dyDescent="0.25">
      <c r="A143" s="374" t="s">
        <v>58</v>
      </c>
      <c r="B143" s="363" t="s">
        <v>62</v>
      </c>
      <c r="C143" s="375" t="s">
        <v>49</v>
      </c>
      <c r="D143" s="364">
        <v>2</v>
      </c>
      <c r="E143" s="364">
        <v>3</v>
      </c>
      <c r="F143" s="364">
        <v>1</v>
      </c>
      <c r="G143" s="364"/>
      <c r="H143" s="364"/>
      <c r="I143" s="364"/>
      <c r="J143" s="364"/>
      <c r="K143" s="364"/>
      <c r="L143" s="364"/>
    </row>
    <row r="144" spans="1:12" x14ac:dyDescent="0.25">
      <c r="A144" s="374"/>
      <c r="B144" s="363"/>
      <c r="C144" s="375"/>
      <c r="D144" s="364"/>
      <c r="E144" s="364"/>
      <c r="F144" s="364"/>
      <c r="G144" s="364"/>
      <c r="H144" s="364"/>
      <c r="I144" s="364"/>
      <c r="J144" s="364"/>
      <c r="K144" s="364"/>
      <c r="L144" s="364"/>
    </row>
    <row r="145" spans="1:14" x14ac:dyDescent="0.25">
      <c r="A145" s="374"/>
      <c r="B145" s="363"/>
      <c r="C145" s="375"/>
      <c r="D145" s="364"/>
      <c r="E145" s="364"/>
      <c r="F145" s="364"/>
      <c r="G145" s="364"/>
      <c r="H145" s="364"/>
      <c r="I145" s="364"/>
      <c r="J145" s="364"/>
      <c r="K145" s="364"/>
      <c r="L145" s="364"/>
    </row>
    <row r="146" spans="1:14" ht="8.25" customHeight="1" x14ac:dyDescent="0.25">
      <c r="A146" s="374"/>
      <c r="B146" s="363"/>
      <c r="C146" s="375"/>
      <c r="D146" s="364"/>
      <c r="E146" s="364"/>
      <c r="F146" s="364"/>
      <c r="G146" s="364"/>
      <c r="H146" s="364"/>
      <c r="I146" s="364"/>
      <c r="J146" s="364"/>
      <c r="K146" s="364"/>
      <c r="L146" s="364"/>
    </row>
    <row r="147" spans="1:14" ht="12" hidden="1" customHeight="1" x14ac:dyDescent="0.25">
      <c r="A147" s="374"/>
      <c r="B147" s="363"/>
      <c r="C147" s="375"/>
      <c r="D147" s="364"/>
      <c r="E147" s="364"/>
      <c r="F147" s="364"/>
      <c r="G147" s="364"/>
      <c r="H147" s="364"/>
      <c r="I147" s="364"/>
      <c r="J147" s="364"/>
      <c r="K147" s="364"/>
      <c r="L147" s="364"/>
    </row>
    <row r="148" spans="1:14" ht="12" hidden="1" customHeight="1" x14ac:dyDescent="0.25">
      <c r="A148" s="374"/>
      <c r="B148" s="363"/>
      <c r="C148" s="375"/>
      <c r="D148" s="364"/>
      <c r="E148" s="364"/>
      <c r="F148" s="364"/>
      <c r="G148" s="364"/>
      <c r="H148" s="364"/>
      <c r="I148" s="364"/>
      <c r="J148" s="364"/>
      <c r="K148" s="364"/>
      <c r="L148" s="364"/>
    </row>
    <row r="149" spans="1:14" hidden="1" x14ac:dyDescent="0.25">
      <c r="A149" s="450" t="s">
        <v>17</v>
      </c>
      <c r="B149" s="450"/>
      <c r="C149" s="450"/>
      <c r="D149" s="450"/>
      <c r="E149" s="450"/>
      <c r="F149" s="450"/>
      <c r="G149" s="140"/>
      <c r="H149" s="141"/>
      <c r="I149" s="141"/>
      <c r="J149" s="141"/>
      <c r="K149" s="141"/>
      <c r="L149" s="141"/>
    </row>
    <row r="150" spans="1:14" ht="12" customHeight="1" x14ac:dyDescent="0.25">
      <c r="A150" s="384" t="s">
        <v>83</v>
      </c>
      <c r="B150" s="385"/>
      <c r="C150" s="385"/>
      <c r="D150" s="385"/>
      <c r="E150" s="385"/>
      <c r="F150" s="385"/>
      <c r="G150" s="385"/>
      <c r="H150" s="385"/>
      <c r="I150" s="385"/>
      <c r="J150" s="385"/>
      <c r="K150" s="385"/>
      <c r="L150" s="386"/>
    </row>
    <row r="151" spans="1:14" x14ac:dyDescent="0.25">
      <c r="A151" s="374" t="s">
        <v>3</v>
      </c>
      <c r="B151" s="450" t="s">
        <v>28</v>
      </c>
      <c r="C151" s="394" t="s">
        <v>27</v>
      </c>
      <c r="D151" s="383">
        <v>618.42999999999995</v>
      </c>
      <c r="E151" s="383">
        <v>806.17</v>
      </c>
      <c r="F151" s="376">
        <v>1</v>
      </c>
      <c r="G151" s="377"/>
      <c r="H151" s="377"/>
      <c r="I151" s="377"/>
      <c r="J151" s="377"/>
      <c r="K151" s="377"/>
      <c r="L151" s="378"/>
    </row>
    <row r="152" spans="1:14" ht="24" customHeight="1" x14ac:dyDescent="0.25">
      <c r="A152" s="374"/>
      <c r="B152" s="450"/>
      <c r="C152" s="394"/>
      <c r="D152" s="383"/>
      <c r="E152" s="383"/>
      <c r="F152" s="379"/>
      <c r="G152" s="380"/>
      <c r="H152" s="380"/>
      <c r="I152" s="380"/>
      <c r="J152" s="380"/>
      <c r="K152" s="380"/>
      <c r="L152" s="381"/>
      <c r="N152" s="142"/>
    </row>
    <row r="153" spans="1:14" x14ac:dyDescent="0.25">
      <c r="A153" s="374"/>
      <c r="B153" s="467" t="s">
        <v>146</v>
      </c>
      <c r="C153" s="394" t="s">
        <v>29</v>
      </c>
      <c r="D153" s="383">
        <v>75.5</v>
      </c>
      <c r="E153" s="383">
        <v>76.069999999999993</v>
      </c>
      <c r="F153" s="382">
        <v>1</v>
      </c>
      <c r="G153" s="382"/>
      <c r="H153" s="382"/>
      <c r="I153" s="382"/>
      <c r="J153" s="382"/>
      <c r="K153" s="382"/>
      <c r="L153" s="382"/>
    </row>
    <row r="154" spans="1:14" x14ac:dyDescent="0.25">
      <c r="A154" s="374"/>
      <c r="B154" s="467"/>
      <c r="C154" s="394"/>
      <c r="D154" s="383"/>
      <c r="E154" s="383"/>
      <c r="F154" s="382"/>
      <c r="G154" s="382"/>
      <c r="H154" s="382"/>
      <c r="I154" s="382"/>
      <c r="J154" s="382"/>
      <c r="K154" s="382"/>
      <c r="L154" s="382"/>
    </row>
    <row r="155" spans="1:14" x14ac:dyDescent="0.25">
      <c r="A155" s="374"/>
      <c r="B155" s="467"/>
      <c r="C155" s="394"/>
      <c r="D155" s="383"/>
      <c r="E155" s="383"/>
      <c r="F155" s="382"/>
      <c r="G155" s="382"/>
      <c r="H155" s="382"/>
      <c r="I155" s="382"/>
      <c r="J155" s="382"/>
      <c r="K155" s="382"/>
      <c r="L155" s="382"/>
    </row>
    <row r="156" spans="1:14" ht="105" customHeight="1" x14ac:dyDescent="0.25">
      <c r="A156" s="374"/>
      <c r="B156" s="467"/>
      <c r="C156" s="394"/>
      <c r="D156" s="383"/>
      <c r="E156" s="383"/>
      <c r="F156" s="382"/>
      <c r="G156" s="382"/>
      <c r="H156" s="382"/>
      <c r="I156" s="382"/>
      <c r="J156" s="382"/>
      <c r="K156" s="382"/>
      <c r="L156" s="382"/>
    </row>
    <row r="157" spans="1:14" hidden="1" x14ac:dyDescent="0.25">
      <c r="A157" s="374" t="s">
        <v>6</v>
      </c>
      <c r="B157" s="450" t="s">
        <v>30</v>
      </c>
      <c r="C157" s="394" t="s">
        <v>29</v>
      </c>
      <c r="D157" s="450"/>
      <c r="E157" s="450"/>
      <c r="F157" s="383" t="s">
        <v>68</v>
      </c>
      <c r="G157" s="383"/>
      <c r="H157" s="383"/>
      <c r="I157" s="383"/>
      <c r="J157" s="383"/>
      <c r="K157" s="383"/>
      <c r="L157" s="383"/>
    </row>
    <row r="158" spans="1:14" hidden="1" x14ac:dyDescent="0.25">
      <c r="A158" s="374"/>
      <c r="B158" s="450"/>
      <c r="C158" s="451"/>
      <c r="D158" s="411"/>
      <c r="E158" s="450"/>
      <c r="F158" s="383"/>
      <c r="G158" s="383"/>
      <c r="H158" s="383"/>
      <c r="I158" s="383"/>
      <c r="J158" s="383"/>
      <c r="K158" s="383"/>
      <c r="L158" s="383"/>
    </row>
    <row r="159" spans="1:14" hidden="1" x14ac:dyDescent="0.25">
      <c r="A159" s="374"/>
      <c r="B159" s="450"/>
      <c r="C159" s="451"/>
      <c r="D159" s="411"/>
      <c r="E159" s="450"/>
      <c r="F159" s="383"/>
      <c r="G159" s="383"/>
      <c r="H159" s="383"/>
      <c r="I159" s="383"/>
      <c r="J159" s="383"/>
      <c r="K159" s="383"/>
      <c r="L159" s="383"/>
    </row>
    <row r="160" spans="1:14" hidden="1" x14ac:dyDescent="0.25">
      <c r="A160" s="374"/>
      <c r="B160" s="450"/>
      <c r="C160" s="451"/>
      <c r="D160" s="411"/>
      <c r="E160" s="450"/>
      <c r="F160" s="383"/>
      <c r="G160" s="383"/>
      <c r="H160" s="383"/>
      <c r="I160" s="383"/>
      <c r="J160" s="383"/>
      <c r="K160" s="383"/>
      <c r="L160" s="383"/>
    </row>
    <row r="161" spans="1:12" hidden="1" x14ac:dyDescent="0.25">
      <c r="A161" s="374"/>
      <c r="B161" s="450"/>
      <c r="C161" s="451"/>
      <c r="D161" s="411"/>
      <c r="E161" s="450"/>
      <c r="F161" s="383"/>
      <c r="G161" s="383"/>
      <c r="H161" s="383"/>
      <c r="I161" s="383"/>
      <c r="J161" s="383"/>
      <c r="K161" s="383"/>
      <c r="L161" s="383"/>
    </row>
    <row r="162" spans="1:12" hidden="1" x14ac:dyDescent="0.25">
      <c r="A162" s="374"/>
      <c r="B162" s="450"/>
      <c r="C162" s="451"/>
      <c r="D162" s="411"/>
      <c r="E162" s="450"/>
      <c r="F162" s="383"/>
      <c r="G162" s="383"/>
      <c r="H162" s="383"/>
      <c r="I162" s="383"/>
      <c r="J162" s="383"/>
      <c r="K162" s="383"/>
      <c r="L162" s="383"/>
    </row>
    <row r="163" spans="1:12" hidden="1" x14ac:dyDescent="0.25">
      <c r="A163" s="507" t="s">
        <v>43</v>
      </c>
      <c r="B163" s="507"/>
      <c r="C163" s="507"/>
      <c r="D163" s="507"/>
      <c r="E163" s="507"/>
      <c r="F163" s="507"/>
    </row>
    <row r="164" spans="1:12" ht="12" customHeight="1" x14ac:dyDescent="0.25">
      <c r="A164" s="500" t="s">
        <v>84</v>
      </c>
      <c r="B164" s="501"/>
      <c r="C164" s="501"/>
      <c r="D164" s="501"/>
      <c r="E164" s="501"/>
      <c r="F164" s="501"/>
      <c r="G164" s="501"/>
      <c r="H164" s="501"/>
      <c r="I164" s="501"/>
      <c r="J164" s="501"/>
      <c r="K164" s="501"/>
      <c r="L164" s="501"/>
    </row>
    <row r="165" spans="1:12" ht="6.75" customHeight="1" x14ac:dyDescent="0.25">
      <c r="A165" s="502"/>
      <c r="B165" s="503"/>
      <c r="C165" s="503"/>
      <c r="D165" s="503"/>
      <c r="E165" s="503"/>
      <c r="F165" s="503"/>
      <c r="G165" s="503"/>
      <c r="H165" s="503"/>
      <c r="I165" s="503"/>
      <c r="J165" s="503"/>
      <c r="K165" s="503"/>
      <c r="L165" s="503"/>
    </row>
    <row r="166" spans="1:12" ht="79.5" customHeight="1" x14ac:dyDescent="0.25">
      <c r="A166" s="397" t="s">
        <v>150</v>
      </c>
      <c r="B166" s="143" t="s">
        <v>147</v>
      </c>
      <c r="C166" s="182" t="s">
        <v>27</v>
      </c>
      <c r="D166" s="144">
        <v>11872.46</v>
      </c>
      <c r="E166" s="145">
        <v>12214.29</v>
      </c>
      <c r="F166" s="362">
        <v>1</v>
      </c>
      <c r="G166" s="362"/>
      <c r="H166" s="362"/>
      <c r="I166" s="362"/>
      <c r="J166" s="362"/>
      <c r="K166" s="362"/>
      <c r="L166" s="362"/>
    </row>
    <row r="167" spans="1:12" x14ac:dyDescent="0.25">
      <c r="A167" s="398"/>
      <c r="B167" s="365" t="s">
        <v>148</v>
      </c>
      <c r="C167" s="368" t="s">
        <v>29</v>
      </c>
      <c r="D167" s="459">
        <v>22.77</v>
      </c>
      <c r="E167" s="464">
        <v>23.73</v>
      </c>
      <c r="F167" s="362">
        <v>1</v>
      </c>
      <c r="G167" s="362"/>
      <c r="H167" s="362"/>
      <c r="I167" s="362"/>
      <c r="J167" s="362"/>
      <c r="K167" s="362"/>
      <c r="L167" s="362"/>
    </row>
    <row r="168" spans="1:12" ht="52.5" customHeight="1" x14ac:dyDescent="0.25">
      <c r="A168" s="398"/>
      <c r="B168" s="367"/>
      <c r="C168" s="368"/>
      <c r="D168" s="459"/>
      <c r="E168" s="464"/>
      <c r="F168" s="362"/>
      <c r="G168" s="362"/>
      <c r="H168" s="362"/>
      <c r="I168" s="362"/>
      <c r="J168" s="362"/>
      <c r="K168" s="362"/>
      <c r="L168" s="362"/>
    </row>
    <row r="169" spans="1:12" hidden="1" x14ac:dyDescent="0.25">
      <c r="A169" s="398"/>
      <c r="B169" s="146"/>
      <c r="C169" s="183"/>
      <c r="D169" s="147"/>
      <c r="E169" s="144"/>
      <c r="F169" s="104"/>
      <c r="G169" s="115"/>
      <c r="H169" s="148"/>
      <c r="I169" s="148"/>
      <c r="J169" s="148"/>
      <c r="K169" s="148"/>
      <c r="L169" s="148"/>
    </row>
    <row r="170" spans="1:12" ht="12" customHeight="1" x14ac:dyDescent="0.25">
      <c r="A170" s="398"/>
      <c r="B170" s="365" t="s">
        <v>146</v>
      </c>
      <c r="C170" s="463" t="s">
        <v>29</v>
      </c>
      <c r="D170" s="464">
        <v>75.5</v>
      </c>
      <c r="E170" s="465">
        <v>76.069999999999993</v>
      </c>
      <c r="F170" s="362">
        <v>1</v>
      </c>
      <c r="G170" s="362"/>
      <c r="H170" s="362"/>
      <c r="I170" s="362"/>
      <c r="J170" s="362"/>
      <c r="K170" s="362"/>
      <c r="L170" s="362"/>
    </row>
    <row r="171" spans="1:12" ht="140.25" customHeight="1" x14ac:dyDescent="0.25">
      <c r="A171" s="399"/>
      <c r="B171" s="367"/>
      <c r="C171" s="463"/>
      <c r="D171" s="464"/>
      <c r="E171" s="460"/>
      <c r="F171" s="362"/>
      <c r="G171" s="362"/>
      <c r="H171" s="362"/>
      <c r="I171" s="362"/>
      <c r="J171" s="362"/>
      <c r="K171" s="362"/>
      <c r="L171" s="362"/>
    </row>
    <row r="172" spans="1:12" ht="64.5" customHeight="1" x14ac:dyDescent="0.25">
      <c r="A172" s="397" t="s">
        <v>11</v>
      </c>
      <c r="B172" s="143" t="s">
        <v>169</v>
      </c>
      <c r="C172" s="184" t="s">
        <v>27</v>
      </c>
      <c r="D172" s="144">
        <v>1570.68</v>
      </c>
      <c r="E172" s="144">
        <v>1800.7</v>
      </c>
      <c r="F172" s="362">
        <v>1</v>
      </c>
      <c r="G172" s="362"/>
      <c r="H172" s="362"/>
      <c r="I172" s="362"/>
      <c r="J172" s="362"/>
      <c r="K172" s="362"/>
      <c r="L172" s="362"/>
    </row>
    <row r="173" spans="1:12" x14ac:dyDescent="0.25">
      <c r="A173" s="398"/>
      <c r="B173" s="370" t="s">
        <v>82</v>
      </c>
      <c r="C173" s="373" t="s">
        <v>29</v>
      </c>
      <c r="D173" s="459">
        <v>0.34</v>
      </c>
      <c r="E173" s="459">
        <v>0.35</v>
      </c>
      <c r="F173" s="362">
        <v>1</v>
      </c>
      <c r="G173" s="362"/>
      <c r="H173" s="362"/>
      <c r="I173" s="362"/>
      <c r="J173" s="362"/>
      <c r="K173" s="362"/>
      <c r="L173" s="362"/>
    </row>
    <row r="174" spans="1:12" ht="46.5" customHeight="1" x14ac:dyDescent="0.25">
      <c r="A174" s="398"/>
      <c r="B174" s="371"/>
      <c r="C174" s="373"/>
      <c r="D174" s="459"/>
      <c r="E174" s="460"/>
      <c r="F174" s="362"/>
      <c r="G174" s="362"/>
      <c r="H174" s="362"/>
      <c r="I174" s="362"/>
      <c r="J174" s="362"/>
      <c r="K174" s="362"/>
      <c r="L174" s="362"/>
    </row>
    <row r="175" spans="1:12" hidden="1" x14ac:dyDescent="0.25">
      <c r="A175" s="398"/>
      <c r="B175" s="146"/>
      <c r="C175" s="183"/>
      <c r="D175" s="147"/>
      <c r="E175" s="144"/>
      <c r="F175" s="104"/>
      <c r="G175" s="115"/>
      <c r="H175" s="148"/>
      <c r="I175" s="148"/>
      <c r="J175" s="148"/>
      <c r="K175" s="148"/>
      <c r="L175" s="148"/>
    </row>
    <row r="176" spans="1:12" x14ac:dyDescent="0.25">
      <c r="A176" s="398"/>
      <c r="B176" s="461" t="s">
        <v>146</v>
      </c>
      <c r="C176" s="463" t="s">
        <v>29</v>
      </c>
      <c r="D176" s="464">
        <v>75.5</v>
      </c>
      <c r="E176" s="465">
        <v>76.069999999999993</v>
      </c>
      <c r="F176" s="362">
        <v>1</v>
      </c>
      <c r="G176" s="362"/>
      <c r="H176" s="362"/>
      <c r="I176" s="362"/>
      <c r="J176" s="362"/>
      <c r="K176" s="362"/>
      <c r="L176" s="362"/>
    </row>
    <row r="177" spans="1:12" ht="135.75" customHeight="1" x14ac:dyDescent="0.25">
      <c r="A177" s="399"/>
      <c r="B177" s="462"/>
      <c r="C177" s="463"/>
      <c r="D177" s="464"/>
      <c r="E177" s="460"/>
      <c r="F177" s="362"/>
      <c r="G177" s="362"/>
      <c r="H177" s="362"/>
      <c r="I177" s="362"/>
      <c r="J177" s="362"/>
      <c r="K177" s="362"/>
      <c r="L177" s="362"/>
    </row>
    <row r="178" spans="1:12" hidden="1" x14ac:dyDescent="0.25">
      <c r="A178" s="387" t="s">
        <v>51</v>
      </c>
      <c r="B178" s="370" t="s">
        <v>46</v>
      </c>
      <c r="C178" s="368" t="s">
        <v>45</v>
      </c>
      <c r="D178" s="464">
        <v>0</v>
      </c>
      <c r="E178" s="465">
        <v>0</v>
      </c>
      <c r="F178" s="362" t="s">
        <v>68</v>
      </c>
      <c r="G178" s="362"/>
      <c r="H178" s="362"/>
      <c r="I178" s="362"/>
      <c r="J178" s="362"/>
      <c r="K178" s="362"/>
      <c r="L178" s="362"/>
    </row>
    <row r="179" spans="1:12" ht="9" hidden="1" customHeight="1" x14ac:dyDescent="0.25">
      <c r="A179" s="388"/>
      <c r="B179" s="390"/>
      <c r="C179" s="368"/>
      <c r="D179" s="464"/>
      <c r="E179" s="459"/>
      <c r="F179" s="362"/>
      <c r="G179" s="362"/>
      <c r="H179" s="362"/>
      <c r="I179" s="362"/>
      <c r="J179" s="362"/>
      <c r="K179" s="362"/>
      <c r="L179" s="362"/>
    </row>
    <row r="180" spans="1:12" ht="12" hidden="1" customHeight="1" x14ac:dyDescent="0.25">
      <c r="A180" s="388"/>
      <c r="B180" s="390"/>
      <c r="C180" s="368"/>
      <c r="D180" s="464"/>
      <c r="E180" s="459"/>
      <c r="F180" s="362"/>
      <c r="G180" s="362"/>
      <c r="H180" s="362"/>
      <c r="I180" s="362"/>
      <c r="J180" s="362"/>
      <c r="K180" s="362"/>
      <c r="L180" s="362"/>
    </row>
    <row r="181" spans="1:12" ht="12" hidden="1" customHeight="1" x14ac:dyDescent="0.25">
      <c r="A181" s="388"/>
      <c r="B181" s="390"/>
      <c r="C181" s="368"/>
      <c r="D181" s="464"/>
      <c r="E181" s="459"/>
      <c r="F181" s="362"/>
      <c r="G181" s="362"/>
      <c r="H181" s="362"/>
      <c r="I181" s="362"/>
      <c r="J181" s="362"/>
      <c r="K181" s="362"/>
      <c r="L181" s="362"/>
    </row>
    <row r="182" spans="1:12" ht="12" hidden="1" customHeight="1" x14ac:dyDescent="0.25">
      <c r="A182" s="388"/>
      <c r="B182" s="390"/>
      <c r="C182" s="368"/>
      <c r="D182" s="464"/>
      <c r="E182" s="459"/>
      <c r="F182" s="362"/>
      <c r="G182" s="362"/>
      <c r="H182" s="362"/>
      <c r="I182" s="362"/>
      <c r="J182" s="362"/>
      <c r="K182" s="362"/>
      <c r="L182" s="362"/>
    </row>
    <row r="183" spans="1:12" ht="12" hidden="1" customHeight="1" x14ac:dyDescent="0.25">
      <c r="A183" s="389"/>
      <c r="B183" s="371"/>
      <c r="C183" s="368"/>
      <c r="D183" s="464"/>
      <c r="E183" s="460"/>
      <c r="F183" s="362"/>
      <c r="G183" s="362"/>
      <c r="H183" s="362"/>
      <c r="I183" s="362"/>
      <c r="J183" s="362"/>
      <c r="K183" s="362"/>
      <c r="L183" s="362"/>
    </row>
    <row r="184" spans="1:12" hidden="1" x14ac:dyDescent="0.25">
      <c r="A184" s="391" t="s">
        <v>18</v>
      </c>
      <c r="B184" s="392"/>
      <c r="C184" s="392"/>
      <c r="D184" s="392"/>
      <c r="E184" s="392"/>
      <c r="F184" s="393"/>
    </row>
    <row r="185" spans="1:12" x14ac:dyDescent="0.25">
      <c r="A185" s="401" t="s">
        <v>12</v>
      </c>
      <c r="B185" s="402"/>
      <c r="C185" s="402"/>
      <c r="D185" s="402"/>
      <c r="E185" s="402"/>
      <c r="F185" s="402"/>
      <c r="G185" s="402"/>
      <c r="H185" s="402"/>
      <c r="I185" s="402"/>
      <c r="J185" s="402"/>
      <c r="K185" s="402"/>
      <c r="L185" s="402"/>
    </row>
    <row r="186" spans="1:12" ht="9.75" customHeight="1" x14ac:dyDescent="0.25">
      <c r="A186" s="403"/>
      <c r="B186" s="404"/>
      <c r="C186" s="404"/>
      <c r="D186" s="404"/>
      <c r="E186" s="404"/>
      <c r="F186" s="404"/>
      <c r="G186" s="404"/>
      <c r="H186" s="404"/>
      <c r="I186" s="404"/>
      <c r="J186" s="404"/>
      <c r="K186" s="404"/>
      <c r="L186" s="404"/>
    </row>
    <row r="187" spans="1:12" ht="12" hidden="1" customHeight="1" x14ac:dyDescent="0.25">
      <c r="A187" s="403"/>
      <c r="B187" s="404"/>
      <c r="C187" s="404"/>
      <c r="D187" s="404"/>
      <c r="E187" s="404"/>
      <c r="F187" s="404"/>
      <c r="G187" s="404"/>
      <c r="H187" s="404"/>
      <c r="I187" s="404"/>
      <c r="J187" s="404"/>
      <c r="K187" s="404"/>
      <c r="L187" s="404"/>
    </row>
    <row r="188" spans="1:12" ht="12" hidden="1" customHeight="1" x14ac:dyDescent="0.25">
      <c r="A188" s="403"/>
      <c r="B188" s="404"/>
      <c r="C188" s="404"/>
      <c r="D188" s="404"/>
      <c r="E188" s="404"/>
      <c r="F188" s="404"/>
      <c r="G188" s="404"/>
      <c r="H188" s="404"/>
      <c r="I188" s="404"/>
      <c r="J188" s="404"/>
      <c r="K188" s="404"/>
      <c r="L188" s="404"/>
    </row>
    <row r="189" spans="1:12" ht="12" hidden="1" customHeight="1" x14ac:dyDescent="0.25">
      <c r="A189" s="403"/>
      <c r="B189" s="404"/>
      <c r="C189" s="404"/>
      <c r="D189" s="404"/>
      <c r="E189" s="404"/>
      <c r="F189" s="404"/>
      <c r="G189" s="404"/>
      <c r="H189" s="404"/>
      <c r="I189" s="404"/>
      <c r="J189" s="404"/>
      <c r="K189" s="404"/>
      <c r="L189" s="404"/>
    </row>
    <row r="190" spans="1:12" ht="12" hidden="1" customHeight="1" x14ac:dyDescent="0.25">
      <c r="A190" s="405"/>
      <c r="B190" s="406"/>
      <c r="C190" s="406"/>
      <c r="D190" s="406"/>
      <c r="E190" s="406"/>
      <c r="F190" s="406"/>
      <c r="G190" s="406"/>
      <c r="H190" s="406"/>
      <c r="I190" s="406"/>
      <c r="J190" s="406"/>
      <c r="K190" s="406"/>
      <c r="L190" s="406"/>
    </row>
    <row r="191" spans="1:12" x14ac:dyDescent="0.25">
      <c r="A191" s="387" t="s">
        <v>155</v>
      </c>
      <c r="B191" s="370" t="s">
        <v>152</v>
      </c>
      <c r="C191" s="372" t="s">
        <v>29</v>
      </c>
      <c r="D191" s="395">
        <v>6.74</v>
      </c>
      <c r="E191" s="395">
        <v>6.52</v>
      </c>
      <c r="F191" s="363">
        <f>E191/D191</f>
        <v>0.96735905044510373</v>
      </c>
      <c r="G191" s="363"/>
      <c r="H191" s="363"/>
      <c r="I191" s="363"/>
      <c r="J191" s="363"/>
      <c r="K191" s="363"/>
      <c r="L191" s="363"/>
    </row>
    <row r="192" spans="1:12" ht="18" customHeight="1" x14ac:dyDescent="0.25">
      <c r="A192" s="388"/>
      <c r="B192" s="371"/>
      <c r="C192" s="373"/>
      <c r="D192" s="396"/>
      <c r="E192" s="396"/>
      <c r="F192" s="363"/>
      <c r="G192" s="363"/>
      <c r="H192" s="363"/>
      <c r="I192" s="363"/>
      <c r="J192" s="363"/>
      <c r="K192" s="363"/>
      <c r="L192" s="363"/>
    </row>
    <row r="193" spans="1:12" x14ac:dyDescent="0.25">
      <c r="A193" s="388"/>
      <c r="B193" s="365" t="s">
        <v>153</v>
      </c>
      <c r="C193" s="368" t="s">
        <v>29</v>
      </c>
      <c r="D193" s="369">
        <v>95</v>
      </c>
      <c r="E193" s="369">
        <v>95</v>
      </c>
      <c r="F193" s="364">
        <v>1</v>
      </c>
      <c r="G193" s="364"/>
      <c r="H193" s="364"/>
      <c r="I193" s="364"/>
      <c r="J193" s="364"/>
      <c r="K193" s="364"/>
      <c r="L193" s="364"/>
    </row>
    <row r="194" spans="1:12" x14ac:dyDescent="0.25">
      <c r="A194" s="388"/>
      <c r="B194" s="366"/>
      <c r="C194" s="368"/>
      <c r="D194" s="369"/>
      <c r="E194" s="369"/>
      <c r="F194" s="364"/>
      <c r="G194" s="364"/>
      <c r="H194" s="364"/>
      <c r="I194" s="364"/>
      <c r="J194" s="364"/>
      <c r="K194" s="364"/>
      <c r="L194" s="364"/>
    </row>
    <row r="195" spans="1:12" x14ac:dyDescent="0.25">
      <c r="A195" s="388"/>
      <c r="B195" s="366"/>
      <c r="C195" s="368"/>
      <c r="D195" s="369"/>
      <c r="E195" s="369"/>
      <c r="F195" s="364"/>
      <c r="G195" s="364"/>
      <c r="H195" s="364"/>
      <c r="I195" s="364"/>
      <c r="J195" s="364"/>
      <c r="K195" s="364"/>
      <c r="L195" s="364"/>
    </row>
    <row r="196" spans="1:12" ht="128.25" customHeight="1" x14ac:dyDescent="0.25">
      <c r="A196" s="388"/>
      <c r="B196" s="367"/>
      <c r="C196" s="368"/>
      <c r="D196" s="369"/>
      <c r="E196" s="369"/>
      <c r="F196" s="364"/>
      <c r="G196" s="364"/>
      <c r="H196" s="364"/>
      <c r="I196" s="364"/>
      <c r="J196" s="364"/>
      <c r="K196" s="364"/>
      <c r="L196" s="364"/>
    </row>
    <row r="197" spans="1:12" x14ac:dyDescent="0.25">
      <c r="A197" s="388"/>
      <c r="B197" s="370" t="s">
        <v>154</v>
      </c>
      <c r="C197" s="368" t="s">
        <v>29</v>
      </c>
      <c r="D197" s="369">
        <v>100</v>
      </c>
      <c r="E197" s="369">
        <v>100</v>
      </c>
      <c r="F197" s="364">
        <v>1</v>
      </c>
      <c r="G197" s="364"/>
      <c r="H197" s="364"/>
      <c r="I197" s="364"/>
      <c r="J197" s="364"/>
      <c r="K197" s="364"/>
      <c r="L197" s="364"/>
    </row>
    <row r="198" spans="1:12" x14ac:dyDescent="0.25">
      <c r="A198" s="388"/>
      <c r="B198" s="390"/>
      <c r="C198" s="368"/>
      <c r="D198" s="369"/>
      <c r="E198" s="369"/>
      <c r="F198" s="364"/>
      <c r="G198" s="364"/>
      <c r="H198" s="364"/>
      <c r="I198" s="364"/>
      <c r="J198" s="364"/>
      <c r="K198" s="364"/>
      <c r="L198" s="364"/>
    </row>
    <row r="199" spans="1:12" x14ac:dyDescent="0.25">
      <c r="A199" s="388"/>
      <c r="B199" s="390"/>
      <c r="C199" s="368"/>
      <c r="D199" s="369"/>
      <c r="E199" s="369"/>
      <c r="F199" s="364"/>
      <c r="G199" s="364"/>
      <c r="H199" s="364"/>
      <c r="I199" s="364"/>
      <c r="J199" s="364"/>
      <c r="K199" s="364"/>
      <c r="L199" s="364"/>
    </row>
    <row r="200" spans="1:12" ht="3.75" customHeight="1" x14ac:dyDescent="0.25">
      <c r="A200" s="389"/>
      <c r="B200" s="371"/>
      <c r="C200" s="368"/>
      <c r="D200" s="369"/>
      <c r="E200" s="369"/>
      <c r="F200" s="364"/>
      <c r="G200" s="364"/>
      <c r="H200" s="364"/>
      <c r="I200" s="364"/>
      <c r="J200" s="364"/>
      <c r="K200" s="364"/>
      <c r="L200" s="364"/>
    </row>
    <row r="201" spans="1:12" x14ac:dyDescent="0.25">
      <c r="A201" s="374" t="s">
        <v>13</v>
      </c>
      <c r="B201" s="455" t="s">
        <v>40</v>
      </c>
      <c r="C201" s="368" t="s">
        <v>29</v>
      </c>
      <c r="D201" s="369">
        <v>5.33</v>
      </c>
      <c r="E201" s="369">
        <v>5.33</v>
      </c>
      <c r="F201" s="364">
        <f>E201/D201</f>
        <v>1</v>
      </c>
      <c r="G201" s="364"/>
      <c r="H201" s="364"/>
      <c r="I201" s="364"/>
      <c r="J201" s="364"/>
      <c r="K201" s="364"/>
      <c r="L201" s="364"/>
    </row>
    <row r="202" spans="1:12" x14ac:dyDescent="0.25">
      <c r="A202" s="374"/>
      <c r="B202" s="455"/>
      <c r="C202" s="368"/>
      <c r="D202" s="369"/>
      <c r="E202" s="369"/>
      <c r="F202" s="364"/>
      <c r="G202" s="364"/>
      <c r="H202" s="364"/>
      <c r="I202" s="364"/>
      <c r="J202" s="364"/>
      <c r="K202" s="364"/>
      <c r="L202" s="364"/>
    </row>
    <row r="203" spans="1:12" ht="13.5" customHeight="1" x14ac:dyDescent="0.25">
      <c r="A203" s="374"/>
      <c r="B203" s="455"/>
      <c r="C203" s="368"/>
      <c r="D203" s="369"/>
      <c r="E203" s="369"/>
      <c r="F203" s="364"/>
      <c r="G203" s="364"/>
      <c r="H203" s="364"/>
      <c r="I203" s="364"/>
      <c r="J203" s="364"/>
      <c r="K203" s="364"/>
      <c r="L203" s="364"/>
    </row>
    <row r="204" spans="1:12" ht="10.5" hidden="1" customHeight="1" x14ac:dyDescent="0.25">
      <c r="A204" s="374"/>
      <c r="B204" s="455"/>
      <c r="C204" s="368"/>
      <c r="D204" s="369"/>
      <c r="E204" s="369"/>
      <c r="F204" s="364"/>
      <c r="G204" s="364"/>
      <c r="H204" s="364"/>
      <c r="I204" s="364"/>
      <c r="J204" s="364"/>
      <c r="K204" s="364"/>
      <c r="L204" s="364"/>
    </row>
    <row r="205" spans="1:12" ht="12" hidden="1" customHeight="1" x14ac:dyDescent="0.25">
      <c r="A205" s="374"/>
      <c r="B205" s="455"/>
      <c r="C205" s="368"/>
      <c r="D205" s="369"/>
      <c r="E205" s="369"/>
      <c r="F205" s="364"/>
      <c r="G205" s="364"/>
      <c r="H205" s="364"/>
      <c r="I205" s="364"/>
      <c r="J205" s="364"/>
      <c r="K205" s="364"/>
      <c r="L205" s="364"/>
    </row>
    <row r="206" spans="1:12" ht="12" hidden="1" customHeight="1" x14ac:dyDescent="0.25">
      <c r="A206" s="374"/>
      <c r="B206" s="455"/>
      <c r="C206" s="368"/>
      <c r="D206" s="369"/>
      <c r="E206" s="369"/>
      <c r="F206" s="364"/>
      <c r="G206" s="364"/>
      <c r="H206" s="364"/>
      <c r="I206" s="364"/>
      <c r="J206" s="364"/>
      <c r="K206" s="364"/>
      <c r="L206" s="364"/>
    </row>
    <row r="207" spans="1:12" ht="24" customHeight="1" x14ac:dyDescent="0.25">
      <c r="A207" s="351" t="s">
        <v>134</v>
      </c>
      <c r="B207" s="351"/>
      <c r="C207" s="351"/>
      <c r="D207" s="351"/>
      <c r="E207" s="351"/>
      <c r="F207" s="456">
        <f>(F133+F135+F136+F143+F151+F153+F166+F167+F170+F172+F173+F176+F191+F193+F197+F201+F142)/17</f>
        <v>0.99435053237912374</v>
      </c>
      <c r="G207" s="457"/>
      <c r="H207" s="457"/>
      <c r="I207" s="457"/>
      <c r="J207" s="457"/>
      <c r="K207" s="457"/>
      <c r="L207" s="458"/>
    </row>
    <row r="208" spans="1:12" ht="20.25" customHeight="1" x14ac:dyDescent="0.25">
      <c r="A208" s="355" t="s">
        <v>133</v>
      </c>
      <c r="B208" s="356"/>
      <c r="C208" s="356"/>
      <c r="D208" s="356"/>
      <c r="E208" s="356"/>
      <c r="F208" s="356"/>
      <c r="G208" s="356"/>
      <c r="H208" s="356"/>
      <c r="I208" s="356"/>
      <c r="J208" s="356"/>
      <c r="K208" s="356"/>
      <c r="L208" s="357"/>
    </row>
    <row r="209" spans="1:12" x14ac:dyDescent="0.25">
      <c r="A209" s="401" t="s">
        <v>15</v>
      </c>
      <c r="B209" s="402"/>
      <c r="C209" s="402"/>
      <c r="D209" s="402"/>
      <c r="E209" s="402"/>
      <c r="F209" s="402"/>
      <c r="G209" s="402"/>
      <c r="H209" s="402"/>
      <c r="I209" s="402"/>
      <c r="J209" s="402"/>
      <c r="K209" s="402"/>
      <c r="L209" s="452"/>
    </row>
    <row r="210" spans="1:12" ht="7.5" customHeight="1" x14ac:dyDescent="0.25">
      <c r="A210" s="403"/>
      <c r="B210" s="404"/>
      <c r="C210" s="404"/>
      <c r="D210" s="404"/>
      <c r="E210" s="404"/>
      <c r="F210" s="404"/>
      <c r="G210" s="404"/>
      <c r="H210" s="404"/>
      <c r="I210" s="404"/>
      <c r="J210" s="404"/>
      <c r="K210" s="404"/>
      <c r="L210" s="453"/>
    </row>
    <row r="211" spans="1:12" ht="12" hidden="1" customHeight="1" x14ac:dyDescent="0.25">
      <c r="A211" s="403"/>
      <c r="B211" s="404"/>
      <c r="C211" s="404"/>
      <c r="D211" s="404"/>
      <c r="E211" s="404"/>
      <c r="F211" s="404"/>
      <c r="G211" s="404"/>
      <c r="H211" s="404"/>
      <c r="I211" s="404"/>
      <c r="J211" s="404"/>
      <c r="K211" s="404"/>
      <c r="L211" s="453"/>
    </row>
    <row r="212" spans="1:12" ht="12" hidden="1" customHeight="1" x14ac:dyDescent="0.25">
      <c r="A212" s="403"/>
      <c r="B212" s="404"/>
      <c r="C212" s="404"/>
      <c r="D212" s="404"/>
      <c r="E212" s="404"/>
      <c r="F212" s="404"/>
      <c r="G212" s="404"/>
      <c r="H212" s="404"/>
      <c r="I212" s="404"/>
      <c r="J212" s="404"/>
      <c r="K212" s="404"/>
      <c r="L212" s="453"/>
    </row>
    <row r="213" spans="1:12" ht="12" hidden="1" customHeight="1" x14ac:dyDescent="0.25">
      <c r="A213" s="403"/>
      <c r="B213" s="404"/>
      <c r="C213" s="404"/>
      <c r="D213" s="404"/>
      <c r="E213" s="404"/>
      <c r="F213" s="404"/>
      <c r="G213" s="404"/>
      <c r="H213" s="404"/>
      <c r="I213" s="404"/>
      <c r="J213" s="404"/>
      <c r="K213" s="404"/>
      <c r="L213" s="453"/>
    </row>
    <row r="214" spans="1:12" ht="12" hidden="1" customHeight="1" x14ac:dyDescent="0.25">
      <c r="A214" s="405"/>
      <c r="B214" s="406"/>
      <c r="C214" s="406"/>
      <c r="D214" s="406"/>
      <c r="E214" s="406"/>
      <c r="F214" s="406"/>
      <c r="G214" s="406"/>
      <c r="H214" s="406"/>
      <c r="I214" s="406"/>
      <c r="J214" s="406"/>
      <c r="K214" s="406"/>
      <c r="L214" s="454"/>
    </row>
    <row r="215" spans="1:12" x14ac:dyDescent="0.25">
      <c r="A215" s="374" t="s">
        <v>157</v>
      </c>
      <c r="B215" s="450" t="s">
        <v>57</v>
      </c>
      <c r="C215" s="394" t="s">
        <v>29</v>
      </c>
      <c r="D215" s="411">
        <v>100</v>
      </c>
      <c r="E215" s="415">
        <v>100</v>
      </c>
      <c r="F215" s="382">
        <v>1</v>
      </c>
      <c r="G215" s="382"/>
      <c r="H215" s="382"/>
      <c r="I215" s="382"/>
      <c r="J215" s="382"/>
      <c r="K215" s="382"/>
      <c r="L215" s="382"/>
    </row>
    <row r="216" spans="1:12" x14ac:dyDescent="0.25">
      <c r="A216" s="374"/>
      <c r="B216" s="450"/>
      <c r="C216" s="451"/>
      <c r="D216" s="411"/>
      <c r="E216" s="415"/>
      <c r="F216" s="382"/>
      <c r="G216" s="382"/>
      <c r="H216" s="382"/>
      <c r="I216" s="382"/>
      <c r="J216" s="382"/>
      <c r="K216" s="382"/>
      <c r="L216" s="382"/>
    </row>
    <row r="217" spans="1:12" ht="29.25" customHeight="1" x14ac:dyDescent="0.25">
      <c r="A217" s="374"/>
      <c r="B217" s="450"/>
      <c r="C217" s="451"/>
      <c r="D217" s="411"/>
      <c r="E217" s="415"/>
      <c r="F217" s="382"/>
      <c r="G217" s="382"/>
      <c r="H217" s="382"/>
      <c r="I217" s="382"/>
      <c r="J217" s="382"/>
      <c r="K217" s="382"/>
      <c r="L217" s="382"/>
    </row>
    <row r="218" spans="1:12" ht="43.5" customHeight="1" x14ac:dyDescent="0.25">
      <c r="A218" s="387" t="s">
        <v>19</v>
      </c>
      <c r="B218" s="150" t="s">
        <v>181</v>
      </c>
      <c r="C218" s="185" t="s">
        <v>71</v>
      </c>
      <c r="D218" s="140">
        <v>9642</v>
      </c>
      <c r="E218" s="151">
        <v>9642</v>
      </c>
      <c r="F218" s="517">
        <v>1</v>
      </c>
      <c r="G218" s="518"/>
      <c r="H218" s="518"/>
      <c r="I218" s="518"/>
      <c r="J218" s="518"/>
      <c r="K218" s="518"/>
      <c r="L218" s="519"/>
    </row>
    <row r="219" spans="1:12" ht="12" customHeight="1" x14ac:dyDescent="0.25">
      <c r="A219" s="388"/>
      <c r="B219" s="370" t="s">
        <v>161</v>
      </c>
      <c r="C219" s="394" t="s">
        <v>29</v>
      </c>
      <c r="D219" s="411">
        <v>100</v>
      </c>
      <c r="E219" s="415">
        <v>100</v>
      </c>
      <c r="F219" s="382">
        <v>1</v>
      </c>
      <c r="G219" s="382"/>
      <c r="H219" s="382"/>
      <c r="I219" s="382"/>
      <c r="J219" s="382"/>
      <c r="K219" s="382"/>
      <c r="L219" s="382"/>
    </row>
    <row r="220" spans="1:12" x14ac:dyDescent="0.25">
      <c r="A220" s="388"/>
      <c r="B220" s="390"/>
      <c r="C220" s="394"/>
      <c r="D220" s="411"/>
      <c r="E220" s="415"/>
      <c r="F220" s="382"/>
      <c r="G220" s="382"/>
      <c r="H220" s="382"/>
      <c r="I220" s="382"/>
      <c r="J220" s="382"/>
      <c r="K220" s="382"/>
      <c r="L220" s="382"/>
    </row>
    <row r="221" spans="1:12" x14ac:dyDescent="0.25">
      <c r="A221" s="388"/>
      <c r="B221" s="390"/>
      <c r="C221" s="394"/>
      <c r="D221" s="411"/>
      <c r="E221" s="415"/>
      <c r="F221" s="382"/>
      <c r="G221" s="382"/>
      <c r="H221" s="382"/>
      <c r="I221" s="382"/>
      <c r="J221" s="382"/>
      <c r="K221" s="382"/>
      <c r="L221" s="382"/>
    </row>
    <row r="222" spans="1:12" ht="35.25" customHeight="1" x14ac:dyDescent="0.25">
      <c r="A222" s="388"/>
      <c r="B222" s="390"/>
      <c r="C222" s="394"/>
      <c r="D222" s="411"/>
      <c r="E222" s="415"/>
      <c r="F222" s="382"/>
      <c r="G222" s="382"/>
      <c r="H222" s="382"/>
      <c r="I222" s="382"/>
      <c r="J222" s="382"/>
      <c r="K222" s="382"/>
      <c r="L222" s="382"/>
    </row>
    <row r="223" spans="1:12" ht="12" hidden="1" customHeight="1" x14ac:dyDescent="0.25">
      <c r="A223" s="388"/>
      <c r="B223" s="390"/>
      <c r="C223" s="394"/>
      <c r="D223" s="411"/>
      <c r="E223" s="415"/>
      <c r="F223" s="382"/>
      <c r="G223" s="382"/>
      <c r="H223" s="382"/>
      <c r="I223" s="382"/>
      <c r="J223" s="382"/>
      <c r="K223" s="382"/>
      <c r="L223" s="382"/>
    </row>
    <row r="224" spans="1:12" ht="12" hidden="1" customHeight="1" x14ac:dyDescent="0.25">
      <c r="A224" s="389"/>
      <c r="B224" s="371"/>
      <c r="C224" s="394"/>
      <c r="D224" s="411"/>
      <c r="E224" s="415"/>
      <c r="F224" s="382"/>
      <c r="G224" s="382"/>
      <c r="H224" s="382"/>
      <c r="I224" s="382"/>
      <c r="J224" s="382"/>
      <c r="K224" s="382"/>
      <c r="L224" s="382"/>
    </row>
    <row r="225" spans="1:12" x14ac:dyDescent="0.25">
      <c r="A225" s="387" t="s">
        <v>20</v>
      </c>
      <c r="B225" s="370" t="s">
        <v>160</v>
      </c>
      <c r="C225" s="368" t="s">
        <v>29</v>
      </c>
      <c r="D225" s="416">
        <v>100</v>
      </c>
      <c r="E225" s="417">
        <v>100</v>
      </c>
      <c r="F225" s="364">
        <v>1</v>
      </c>
      <c r="G225" s="364"/>
      <c r="H225" s="364"/>
      <c r="I225" s="364"/>
      <c r="J225" s="364"/>
      <c r="K225" s="364"/>
      <c r="L225" s="364"/>
    </row>
    <row r="226" spans="1:12" x14ac:dyDescent="0.25">
      <c r="A226" s="388"/>
      <c r="B226" s="390"/>
      <c r="C226" s="368"/>
      <c r="D226" s="416"/>
      <c r="E226" s="418"/>
      <c r="F226" s="364"/>
      <c r="G226" s="364"/>
      <c r="H226" s="364"/>
      <c r="I226" s="364"/>
      <c r="J226" s="364"/>
      <c r="K226" s="364"/>
      <c r="L226" s="364"/>
    </row>
    <row r="227" spans="1:12" ht="21" customHeight="1" x14ac:dyDescent="0.25">
      <c r="A227" s="388"/>
      <c r="B227" s="390"/>
      <c r="C227" s="368"/>
      <c r="D227" s="416"/>
      <c r="E227" s="418"/>
      <c r="F227" s="364"/>
      <c r="G227" s="364"/>
      <c r="H227" s="364"/>
      <c r="I227" s="364"/>
      <c r="J227" s="364"/>
      <c r="K227" s="364"/>
      <c r="L227" s="364"/>
    </row>
    <row r="228" spans="1:12" ht="12" hidden="1" customHeight="1" x14ac:dyDescent="0.25">
      <c r="A228" s="388"/>
      <c r="B228" s="390"/>
      <c r="C228" s="368"/>
      <c r="D228" s="416"/>
      <c r="E228" s="418"/>
      <c r="F228" s="364"/>
      <c r="G228" s="364"/>
      <c r="H228" s="364"/>
      <c r="I228" s="364"/>
      <c r="J228" s="364"/>
      <c r="K228" s="364"/>
      <c r="L228" s="364"/>
    </row>
    <row r="229" spans="1:12" ht="12" hidden="1" customHeight="1" x14ac:dyDescent="0.25">
      <c r="A229" s="388"/>
      <c r="B229" s="390"/>
      <c r="C229" s="368"/>
      <c r="D229" s="416"/>
      <c r="E229" s="418"/>
      <c r="F229" s="364"/>
      <c r="G229" s="364"/>
      <c r="H229" s="364"/>
      <c r="I229" s="364"/>
      <c r="J229" s="364"/>
      <c r="K229" s="364"/>
      <c r="L229" s="364"/>
    </row>
    <row r="230" spans="1:12" ht="12" hidden="1" customHeight="1" x14ac:dyDescent="0.25">
      <c r="A230" s="389"/>
      <c r="B230" s="371"/>
      <c r="C230" s="368"/>
      <c r="D230" s="416"/>
      <c r="E230" s="419"/>
      <c r="F230" s="364"/>
      <c r="G230" s="364"/>
      <c r="H230" s="364"/>
      <c r="I230" s="364"/>
      <c r="J230" s="364"/>
      <c r="K230" s="364"/>
      <c r="L230" s="364"/>
    </row>
    <row r="231" spans="1:12" x14ac:dyDescent="0.25">
      <c r="A231" s="387" t="s">
        <v>38</v>
      </c>
      <c r="B231" s="370" t="s">
        <v>33</v>
      </c>
      <c r="C231" s="394" t="s">
        <v>29</v>
      </c>
      <c r="D231" s="411">
        <v>100</v>
      </c>
      <c r="E231" s="415">
        <v>100</v>
      </c>
      <c r="F231" s="382">
        <v>1</v>
      </c>
      <c r="G231" s="382"/>
      <c r="H231" s="382"/>
      <c r="I231" s="382"/>
      <c r="J231" s="382"/>
      <c r="K231" s="382"/>
      <c r="L231" s="382"/>
    </row>
    <row r="232" spans="1:12" x14ac:dyDescent="0.25">
      <c r="A232" s="388"/>
      <c r="B232" s="390"/>
      <c r="C232" s="394"/>
      <c r="D232" s="411"/>
      <c r="E232" s="415"/>
      <c r="F232" s="382"/>
      <c r="G232" s="382"/>
      <c r="H232" s="382"/>
      <c r="I232" s="382"/>
      <c r="J232" s="382"/>
      <c r="K232" s="382"/>
      <c r="L232" s="382"/>
    </row>
    <row r="233" spans="1:12" ht="20.25" customHeight="1" x14ac:dyDescent="0.25">
      <c r="A233" s="388"/>
      <c r="B233" s="390"/>
      <c r="C233" s="394"/>
      <c r="D233" s="411"/>
      <c r="E233" s="415"/>
      <c r="F233" s="382"/>
      <c r="G233" s="382"/>
      <c r="H233" s="382"/>
      <c r="I233" s="382"/>
      <c r="J233" s="382"/>
      <c r="K233" s="382"/>
      <c r="L233" s="382"/>
    </row>
    <row r="234" spans="1:12" ht="12" hidden="1" customHeight="1" x14ac:dyDescent="0.25">
      <c r="A234" s="388"/>
      <c r="B234" s="390"/>
      <c r="C234" s="394"/>
      <c r="D234" s="411"/>
      <c r="E234" s="415"/>
      <c r="F234" s="382"/>
      <c r="G234" s="382"/>
      <c r="H234" s="382"/>
      <c r="I234" s="382"/>
      <c r="J234" s="382"/>
      <c r="K234" s="382"/>
      <c r="L234" s="382"/>
    </row>
    <row r="235" spans="1:12" ht="12" hidden="1" customHeight="1" x14ac:dyDescent="0.25">
      <c r="A235" s="388"/>
      <c r="B235" s="390"/>
      <c r="C235" s="394"/>
      <c r="D235" s="411"/>
      <c r="E235" s="415"/>
      <c r="F235" s="382"/>
      <c r="G235" s="382"/>
      <c r="H235" s="382"/>
      <c r="I235" s="382"/>
      <c r="J235" s="382"/>
      <c r="K235" s="382"/>
      <c r="L235" s="382"/>
    </row>
    <row r="236" spans="1:12" ht="12" hidden="1" customHeight="1" x14ac:dyDescent="0.25">
      <c r="A236" s="389"/>
      <c r="B236" s="371"/>
      <c r="C236" s="394"/>
      <c r="D236" s="411"/>
      <c r="E236" s="415"/>
      <c r="F236" s="382"/>
      <c r="G236" s="382"/>
      <c r="H236" s="382"/>
      <c r="I236" s="382"/>
      <c r="J236" s="382"/>
      <c r="K236" s="382"/>
      <c r="L236" s="382"/>
    </row>
    <row r="237" spans="1:12" hidden="1" x14ac:dyDescent="0.25">
      <c r="A237" s="387" t="s">
        <v>52</v>
      </c>
      <c r="B237" s="370" t="s">
        <v>39</v>
      </c>
      <c r="C237" s="394" t="s">
        <v>29</v>
      </c>
      <c r="D237" s="411">
        <v>0</v>
      </c>
      <c r="E237" s="412">
        <v>0</v>
      </c>
      <c r="F237" s="382" t="s">
        <v>68</v>
      </c>
      <c r="G237" s="382"/>
      <c r="H237" s="382"/>
      <c r="I237" s="382"/>
      <c r="J237" s="382"/>
      <c r="K237" s="382"/>
      <c r="L237" s="382"/>
    </row>
    <row r="238" spans="1:12" hidden="1" x14ac:dyDescent="0.25">
      <c r="A238" s="388"/>
      <c r="B238" s="390"/>
      <c r="C238" s="394"/>
      <c r="D238" s="411"/>
      <c r="E238" s="413"/>
      <c r="F238" s="382"/>
      <c r="G238" s="382"/>
      <c r="H238" s="382"/>
      <c r="I238" s="382"/>
      <c r="J238" s="382"/>
      <c r="K238" s="382"/>
      <c r="L238" s="382"/>
    </row>
    <row r="239" spans="1:12" hidden="1" x14ac:dyDescent="0.25">
      <c r="A239" s="388"/>
      <c r="B239" s="390"/>
      <c r="C239" s="394"/>
      <c r="D239" s="411"/>
      <c r="E239" s="413"/>
      <c r="F239" s="382"/>
      <c r="G239" s="382"/>
      <c r="H239" s="382"/>
      <c r="I239" s="382"/>
      <c r="J239" s="382"/>
      <c r="K239" s="382"/>
      <c r="L239" s="382"/>
    </row>
    <row r="240" spans="1:12" ht="8.25" hidden="1" customHeight="1" x14ac:dyDescent="0.25">
      <c r="A240" s="388"/>
      <c r="B240" s="390"/>
      <c r="C240" s="394"/>
      <c r="D240" s="411"/>
      <c r="E240" s="413"/>
      <c r="F240" s="382"/>
      <c r="G240" s="382"/>
      <c r="H240" s="382"/>
      <c r="I240" s="382"/>
      <c r="J240" s="382"/>
      <c r="K240" s="382"/>
      <c r="L240" s="382"/>
    </row>
    <row r="241" spans="1:12" ht="12" hidden="1" customHeight="1" x14ac:dyDescent="0.25">
      <c r="A241" s="388"/>
      <c r="B241" s="390"/>
      <c r="C241" s="394"/>
      <c r="D241" s="411"/>
      <c r="E241" s="413"/>
      <c r="F241" s="382"/>
      <c r="G241" s="382"/>
      <c r="H241" s="382"/>
      <c r="I241" s="382"/>
      <c r="J241" s="382"/>
      <c r="K241" s="382"/>
      <c r="L241" s="382"/>
    </row>
    <row r="242" spans="1:12" ht="11.25" hidden="1" customHeight="1" x14ac:dyDescent="0.25">
      <c r="A242" s="389"/>
      <c r="B242" s="371"/>
      <c r="C242" s="394"/>
      <c r="D242" s="411"/>
      <c r="E242" s="414"/>
      <c r="F242" s="382"/>
      <c r="G242" s="382"/>
      <c r="H242" s="382"/>
      <c r="I242" s="382"/>
      <c r="J242" s="382"/>
      <c r="K242" s="382"/>
      <c r="L242" s="382"/>
    </row>
    <row r="243" spans="1:12" x14ac:dyDescent="0.25">
      <c r="A243" s="387" t="s">
        <v>47</v>
      </c>
      <c r="B243" s="370" t="s">
        <v>176</v>
      </c>
      <c r="C243" s="394" t="s">
        <v>49</v>
      </c>
      <c r="D243" s="408">
        <v>1</v>
      </c>
      <c r="E243" s="449">
        <v>1</v>
      </c>
      <c r="F243" s="382">
        <v>1</v>
      </c>
      <c r="G243" s="382"/>
      <c r="H243" s="382"/>
      <c r="I243" s="382"/>
      <c r="J243" s="382"/>
      <c r="K243" s="382"/>
      <c r="L243" s="382"/>
    </row>
    <row r="244" spans="1:12" x14ac:dyDescent="0.25">
      <c r="A244" s="388"/>
      <c r="B244" s="390"/>
      <c r="C244" s="394"/>
      <c r="D244" s="408"/>
      <c r="E244" s="409"/>
      <c r="F244" s="382"/>
      <c r="G244" s="382"/>
      <c r="H244" s="382"/>
      <c r="I244" s="382"/>
      <c r="J244" s="382"/>
      <c r="K244" s="382"/>
      <c r="L244" s="382"/>
    </row>
    <row r="245" spans="1:12" ht="15" customHeight="1" x14ac:dyDescent="0.25">
      <c r="A245" s="388"/>
      <c r="B245" s="390"/>
      <c r="C245" s="394"/>
      <c r="D245" s="408"/>
      <c r="E245" s="409"/>
      <c r="F245" s="382"/>
      <c r="G245" s="382"/>
      <c r="H245" s="382"/>
      <c r="I245" s="382"/>
      <c r="J245" s="382"/>
      <c r="K245" s="382"/>
      <c r="L245" s="382"/>
    </row>
    <row r="246" spans="1:12" ht="12" hidden="1" customHeight="1" x14ac:dyDescent="0.25">
      <c r="A246" s="388"/>
      <c r="B246" s="390"/>
      <c r="C246" s="394"/>
      <c r="D246" s="408"/>
      <c r="E246" s="409"/>
      <c r="F246" s="382"/>
      <c r="G246" s="382"/>
      <c r="H246" s="382"/>
      <c r="I246" s="382"/>
      <c r="J246" s="382"/>
      <c r="K246" s="382"/>
      <c r="L246" s="382"/>
    </row>
    <row r="247" spans="1:12" ht="12" hidden="1" customHeight="1" x14ac:dyDescent="0.25">
      <c r="A247" s="388"/>
      <c r="B247" s="390"/>
      <c r="C247" s="394"/>
      <c r="D247" s="408"/>
      <c r="E247" s="409"/>
      <c r="F247" s="382"/>
      <c r="G247" s="382"/>
      <c r="H247" s="382"/>
      <c r="I247" s="382"/>
      <c r="J247" s="382"/>
      <c r="K247" s="382"/>
      <c r="L247" s="382"/>
    </row>
    <row r="248" spans="1:12" ht="12" hidden="1" customHeight="1" x14ac:dyDescent="0.25">
      <c r="A248" s="389"/>
      <c r="B248" s="371"/>
      <c r="C248" s="394"/>
      <c r="D248" s="408"/>
      <c r="E248" s="410"/>
      <c r="F248" s="382"/>
      <c r="G248" s="382"/>
      <c r="H248" s="382"/>
      <c r="I248" s="382"/>
      <c r="J248" s="382"/>
      <c r="K248" s="382"/>
      <c r="L248" s="382"/>
    </row>
    <row r="249" spans="1:12" x14ac:dyDescent="0.25">
      <c r="A249" s="387" t="s">
        <v>69</v>
      </c>
      <c r="B249" s="370" t="s">
        <v>183</v>
      </c>
      <c r="C249" s="394" t="s">
        <v>49</v>
      </c>
      <c r="D249" s="408">
        <v>1</v>
      </c>
      <c r="E249" s="449">
        <v>1</v>
      </c>
      <c r="F249" s="382">
        <v>1</v>
      </c>
      <c r="G249" s="382"/>
      <c r="H249" s="382"/>
      <c r="I249" s="382"/>
      <c r="J249" s="382"/>
      <c r="K249" s="382"/>
      <c r="L249" s="382"/>
    </row>
    <row r="250" spans="1:12" ht="39" customHeight="1" x14ac:dyDescent="0.25">
      <c r="A250" s="388"/>
      <c r="B250" s="390"/>
      <c r="C250" s="394"/>
      <c r="D250" s="408"/>
      <c r="E250" s="409"/>
      <c r="F250" s="382"/>
      <c r="G250" s="382"/>
      <c r="H250" s="382"/>
      <c r="I250" s="382"/>
      <c r="J250" s="382"/>
      <c r="K250" s="382"/>
      <c r="L250" s="382"/>
    </row>
    <row r="251" spans="1:12" ht="33.75" customHeight="1" x14ac:dyDescent="0.25">
      <c r="A251" s="388"/>
      <c r="B251" s="390"/>
      <c r="C251" s="394"/>
      <c r="D251" s="408"/>
      <c r="E251" s="409"/>
      <c r="F251" s="382"/>
      <c r="G251" s="382"/>
      <c r="H251" s="382"/>
      <c r="I251" s="382"/>
      <c r="J251" s="382"/>
      <c r="K251" s="382"/>
      <c r="L251" s="382"/>
    </row>
    <row r="252" spans="1:12" ht="12" hidden="1" customHeight="1" x14ac:dyDescent="0.25">
      <c r="A252" s="388"/>
      <c r="B252" s="390"/>
      <c r="C252" s="394"/>
      <c r="D252" s="408"/>
      <c r="E252" s="409"/>
      <c r="F252" s="382"/>
      <c r="G252" s="382"/>
      <c r="H252" s="382"/>
      <c r="I252" s="382"/>
      <c r="J252" s="382"/>
      <c r="K252" s="382"/>
      <c r="L252" s="382"/>
    </row>
    <row r="253" spans="1:12" ht="12" hidden="1" customHeight="1" x14ac:dyDescent="0.25">
      <c r="A253" s="388"/>
      <c r="B253" s="390"/>
      <c r="C253" s="394"/>
      <c r="D253" s="408"/>
      <c r="E253" s="409"/>
      <c r="F253" s="382"/>
      <c r="G253" s="382"/>
      <c r="H253" s="382"/>
      <c r="I253" s="382"/>
      <c r="J253" s="382"/>
      <c r="K253" s="382"/>
      <c r="L253" s="382"/>
    </row>
    <row r="254" spans="1:12" ht="12" hidden="1" customHeight="1" x14ac:dyDescent="0.25">
      <c r="A254" s="389"/>
      <c r="B254" s="371"/>
      <c r="C254" s="394"/>
      <c r="D254" s="408"/>
      <c r="E254" s="410"/>
      <c r="F254" s="382"/>
      <c r="G254" s="382"/>
      <c r="H254" s="382"/>
      <c r="I254" s="382"/>
      <c r="J254" s="382"/>
      <c r="K254" s="382"/>
      <c r="L254" s="382"/>
    </row>
    <row r="255" spans="1:12" ht="12" hidden="1" customHeight="1" x14ac:dyDescent="0.25">
      <c r="A255" s="388"/>
      <c r="B255" s="390"/>
      <c r="C255" s="394"/>
      <c r="D255" s="408"/>
      <c r="E255" s="409"/>
      <c r="F255" s="382"/>
      <c r="G255" s="382"/>
      <c r="H255" s="382"/>
      <c r="I255" s="382"/>
      <c r="J255" s="382"/>
      <c r="K255" s="382"/>
      <c r="L255" s="382"/>
    </row>
    <row r="256" spans="1:12" ht="12" hidden="1" customHeight="1" x14ac:dyDescent="0.25">
      <c r="A256" s="388"/>
      <c r="B256" s="390"/>
      <c r="C256" s="394"/>
      <c r="D256" s="408"/>
      <c r="E256" s="409"/>
      <c r="F256" s="382"/>
      <c r="G256" s="382"/>
      <c r="H256" s="382"/>
      <c r="I256" s="382"/>
      <c r="J256" s="382"/>
      <c r="K256" s="382"/>
      <c r="L256" s="382"/>
    </row>
    <row r="257" spans="1:12" ht="12" hidden="1" customHeight="1" x14ac:dyDescent="0.25">
      <c r="A257" s="389"/>
      <c r="B257" s="371"/>
      <c r="C257" s="394"/>
      <c r="D257" s="408"/>
      <c r="E257" s="410"/>
      <c r="F257" s="382"/>
      <c r="G257" s="382"/>
      <c r="H257" s="382"/>
      <c r="I257" s="382"/>
      <c r="J257" s="382"/>
      <c r="K257" s="382"/>
      <c r="L257" s="382"/>
    </row>
    <row r="258" spans="1:12" x14ac:dyDescent="0.25">
      <c r="A258" s="420" t="s">
        <v>21</v>
      </c>
      <c r="B258" s="420"/>
      <c r="C258" s="420"/>
      <c r="D258" s="420"/>
      <c r="E258" s="420"/>
      <c r="F258" s="420"/>
      <c r="G258" s="420"/>
      <c r="H258" s="420"/>
      <c r="I258" s="420"/>
      <c r="J258" s="420"/>
      <c r="K258" s="420"/>
      <c r="L258" s="420"/>
    </row>
    <row r="259" spans="1:12" ht="8.25" customHeight="1" x14ac:dyDescent="0.25">
      <c r="A259" s="420"/>
      <c r="B259" s="420"/>
      <c r="C259" s="420"/>
      <c r="D259" s="420"/>
      <c r="E259" s="420"/>
      <c r="F259" s="420"/>
      <c r="G259" s="420"/>
      <c r="H259" s="420"/>
      <c r="I259" s="420"/>
      <c r="J259" s="420"/>
      <c r="K259" s="420"/>
      <c r="L259" s="420"/>
    </row>
    <row r="260" spans="1:12" ht="12" hidden="1" customHeight="1" x14ac:dyDescent="0.25">
      <c r="A260" s="420"/>
      <c r="B260" s="420"/>
      <c r="C260" s="420"/>
      <c r="D260" s="420"/>
      <c r="E260" s="420"/>
      <c r="F260" s="420"/>
      <c r="G260" s="420"/>
      <c r="H260" s="420"/>
      <c r="I260" s="420"/>
      <c r="J260" s="420"/>
      <c r="K260" s="420"/>
      <c r="L260" s="420"/>
    </row>
    <row r="261" spans="1:12" ht="12" hidden="1" customHeight="1" x14ac:dyDescent="0.25">
      <c r="A261" s="420"/>
      <c r="B261" s="420"/>
      <c r="C261" s="420"/>
      <c r="D261" s="420"/>
      <c r="E261" s="420"/>
      <c r="F261" s="420"/>
      <c r="G261" s="420"/>
      <c r="H261" s="420"/>
      <c r="I261" s="420"/>
      <c r="J261" s="420"/>
      <c r="K261" s="420"/>
      <c r="L261" s="420"/>
    </row>
    <row r="262" spans="1:12" ht="12" hidden="1" customHeight="1" x14ac:dyDescent="0.25">
      <c r="A262" s="420"/>
      <c r="B262" s="420"/>
      <c r="C262" s="420"/>
      <c r="D262" s="420"/>
      <c r="E262" s="420"/>
      <c r="F262" s="420"/>
      <c r="G262" s="420"/>
      <c r="H262" s="420"/>
      <c r="I262" s="420"/>
      <c r="J262" s="420"/>
      <c r="K262" s="420"/>
      <c r="L262" s="420"/>
    </row>
    <row r="263" spans="1:12" ht="12" hidden="1" customHeight="1" x14ac:dyDescent="0.25">
      <c r="A263" s="420"/>
      <c r="B263" s="420"/>
      <c r="C263" s="420"/>
      <c r="D263" s="420"/>
      <c r="E263" s="420"/>
      <c r="F263" s="420"/>
      <c r="G263" s="420"/>
      <c r="H263" s="420"/>
      <c r="I263" s="420"/>
      <c r="J263" s="420"/>
      <c r="K263" s="420"/>
      <c r="L263" s="420"/>
    </row>
    <row r="264" spans="1:12" ht="12" hidden="1" customHeight="1" x14ac:dyDescent="0.25">
      <c r="A264" s="421"/>
      <c r="B264" s="362"/>
      <c r="C264" s="407"/>
      <c r="D264" s="362"/>
      <c r="E264" s="362"/>
      <c r="F264" s="426"/>
      <c r="G264" s="427"/>
      <c r="H264" s="427"/>
      <c r="I264" s="427"/>
      <c r="J264" s="427"/>
      <c r="K264" s="427"/>
      <c r="L264" s="428"/>
    </row>
    <row r="265" spans="1:12" ht="12" hidden="1" customHeight="1" x14ac:dyDescent="0.25">
      <c r="A265" s="421"/>
      <c r="B265" s="362"/>
      <c r="C265" s="407"/>
      <c r="D265" s="362"/>
      <c r="E265" s="362"/>
      <c r="F265" s="426"/>
      <c r="G265" s="427"/>
      <c r="H265" s="427"/>
      <c r="I265" s="427"/>
      <c r="J265" s="427"/>
      <c r="K265" s="427"/>
      <c r="L265" s="428"/>
    </row>
    <row r="266" spans="1:12" ht="12" hidden="1" customHeight="1" x14ac:dyDescent="0.25">
      <c r="A266" s="421"/>
      <c r="B266" s="362"/>
      <c r="C266" s="407"/>
      <c r="D266" s="362"/>
      <c r="E266" s="362"/>
      <c r="F266" s="429"/>
      <c r="G266" s="430"/>
      <c r="H266" s="430"/>
      <c r="I266" s="430"/>
      <c r="J266" s="430"/>
      <c r="K266" s="430"/>
      <c r="L266" s="431"/>
    </row>
    <row r="267" spans="1:12" x14ac:dyDescent="0.25">
      <c r="A267" s="421" t="s">
        <v>23</v>
      </c>
      <c r="B267" s="362" t="s">
        <v>35</v>
      </c>
      <c r="C267" s="407" t="s">
        <v>29</v>
      </c>
      <c r="D267" s="362">
        <v>2</v>
      </c>
      <c r="E267" s="362">
        <v>5</v>
      </c>
      <c r="F267" s="432">
        <v>1</v>
      </c>
      <c r="G267" s="433"/>
      <c r="H267" s="433"/>
      <c r="I267" s="433"/>
      <c r="J267" s="433"/>
      <c r="K267" s="433"/>
      <c r="L267" s="434"/>
    </row>
    <row r="268" spans="1:12" x14ac:dyDescent="0.25">
      <c r="A268" s="421"/>
      <c r="B268" s="362"/>
      <c r="C268" s="407"/>
      <c r="D268" s="362"/>
      <c r="E268" s="362"/>
      <c r="F268" s="426"/>
      <c r="G268" s="427"/>
      <c r="H268" s="427"/>
      <c r="I268" s="427"/>
      <c r="J268" s="427"/>
      <c r="K268" s="427"/>
      <c r="L268" s="428"/>
    </row>
    <row r="269" spans="1:12" x14ac:dyDescent="0.25">
      <c r="A269" s="421"/>
      <c r="B269" s="362"/>
      <c r="C269" s="407"/>
      <c r="D269" s="362"/>
      <c r="E269" s="362"/>
      <c r="F269" s="426"/>
      <c r="G269" s="427"/>
      <c r="H269" s="427"/>
      <c r="I269" s="427"/>
      <c r="J269" s="427"/>
      <c r="K269" s="427"/>
      <c r="L269" s="428"/>
    </row>
    <row r="270" spans="1:12" x14ac:dyDescent="0.25">
      <c r="A270" s="421"/>
      <c r="B270" s="362"/>
      <c r="C270" s="407"/>
      <c r="D270" s="362"/>
      <c r="E270" s="362"/>
      <c r="F270" s="426"/>
      <c r="G270" s="427"/>
      <c r="H270" s="427"/>
      <c r="I270" s="427"/>
      <c r="J270" s="427"/>
      <c r="K270" s="427"/>
      <c r="L270" s="428"/>
    </row>
    <row r="271" spans="1:12" x14ac:dyDescent="0.25">
      <c r="A271" s="421"/>
      <c r="B271" s="362"/>
      <c r="C271" s="407"/>
      <c r="D271" s="362"/>
      <c r="E271" s="362"/>
      <c r="F271" s="426"/>
      <c r="G271" s="427"/>
      <c r="H271" s="427"/>
      <c r="I271" s="427"/>
      <c r="J271" s="427"/>
      <c r="K271" s="427"/>
      <c r="L271" s="428"/>
    </row>
    <row r="272" spans="1:12" ht="111" customHeight="1" x14ac:dyDescent="0.25">
      <c r="A272" s="421"/>
      <c r="B272" s="362"/>
      <c r="C272" s="407"/>
      <c r="D272" s="362"/>
      <c r="E272" s="362"/>
      <c r="F272" s="429"/>
      <c r="G272" s="430"/>
      <c r="H272" s="430"/>
      <c r="I272" s="430"/>
      <c r="J272" s="430"/>
      <c r="K272" s="430"/>
      <c r="L272" s="431"/>
    </row>
    <row r="273" spans="1:12" hidden="1" x14ac:dyDescent="0.25">
      <c r="A273" s="421" t="s">
        <v>54</v>
      </c>
      <c r="B273" s="362" t="s">
        <v>55</v>
      </c>
      <c r="C273" s="407" t="s">
        <v>56</v>
      </c>
      <c r="D273" s="362"/>
      <c r="E273" s="362"/>
      <c r="F273" s="362"/>
      <c r="G273" s="362"/>
      <c r="H273" s="362"/>
      <c r="I273" s="362"/>
      <c r="J273" s="362"/>
      <c r="K273" s="362"/>
      <c r="L273" s="362"/>
    </row>
    <row r="274" spans="1:12" hidden="1" x14ac:dyDescent="0.25">
      <c r="A274" s="421"/>
      <c r="B274" s="362"/>
      <c r="C274" s="407"/>
      <c r="D274" s="362"/>
      <c r="E274" s="362"/>
      <c r="F274" s="362"/>
      <c r="G274" s="362"/>
      <c r="H274" s="362"/>
      <c r="I274" s="362"/>
      <c r="J274" s="362"/>
      <c r="K274" s="362"/>
      <c r="L274" s="362"/>
    </row>
    <row r="275" spans="1:12" ht="8.25" hidden="1" customHeight="1" x14ac:dyDescent="0.25">
      <c r="A275" s="421"/>
      <c r="B275" s="362"/>
      <c r="C275" s="407"/>
      <c r="D275" s="362"/>
      <c r="E275" s="362"/>
      <c r="F275" s="362"/>
      <c r="G275" s="362"/>
      <c r="H275" s="362"/>
      <c r="I275" s="362"/>
      <c r="J275" s="362"/>
      <c r="K275" s="362"/>
      <c r="L275" s="362"/>
    </row>
    <row r="276" spans="1:12" ht="12" hidden="1" customHeight="1" x14ac:dyDescent="0.25">
      <c r="A276" s="421"/>
      <c r="B276" s="362"/>
      <c r="C276" s="407"/>
      <c r="D276" s="362"/>
      <c r="E276" s="362"/>
      <c r="F276" s="362"/>
      <c r="G276" s="362"/>
      <c r="H276" s="362"/>
      <c r="I276" s="362"/>
      <c r="J276" s="362"/>
      <c r="K276" s="362"/>
      <c r="L276" s="362"/>
    </row>
    <row r="277" spans="1:12" ht="12" hidden="1" customHeight="1" x14ac:dyDescent="0.25">
      <c r="A277" s="421"/>
      <c r="B277" s="362"/>
      <c r="C277" s="407"/>
      <c r="D277" s="362"/>
      <c r="E277" s="362"/>
      <c r="F277" s="362"/>
      <c r="G277" s="362"/>
      <c r="H277" s="362"/>
      <c r="I277" s="362"/>
      <c r="J277" s="362"/>
      <c r="K277" s="362"/>
      <c r="L277" s="362"/>
    </row>
    <row r="278" spans="1:12" ht="12" hidden="1" customHeight="1" x14ac:dyDescent="0.25">
      <c r="A278" s="421"/>
      <c r="B278" s="362"/>
      <c r="C278" s="407"/>
      <c r="D278" s="362"/>
      <c r="E278" s="362"/>
      <c r="F278" s="362"/>
      <c r="G278" s="362"/>
      <c r="H278" s="362"/>
      <c r="I278" s="362"/>
      <c r="J278" s="362"/>
      <c r="K278" s="362"/>
      <c r="L278" s="362"/>
    </row>
    <row r="279" spans="1:12" hidden="1" x14ac:dyDescent="0.25">
      <c r="A279" s="421" t="s">
        <v>72</v>
      </c>
      <c r="B279" s="362" t="s">
        <v>73</v>
      </c>
      <c r="C279" s="407" t="s">
        <v>56</v>
      </c>
      <c r="D279" s="362"/>
      <c r="E279" s="362"/>
      <c r="F279" s="362"/>
      <c r="G279" s="362"/>
      <c r="H279" s="362"/>
      <c r="I279" s="362"/>
      <c r="J279" s="362"/>
      <c r="K279" s="362"/>
      <c r="L279" s="362"/>
    </row>
    <row r="280" spans="1:12" hidden="1" x14ac:dyDescent="0.25">
      <c r="A280" s="421"/>
      <c r="B280" s="362"/>
      <c r="C280" s="407"/>
      <c r="D280" s="362"/>
      <c r="E280" s="362"/>
      <c r="F280" s="362"/>
      <c r="G280" s="362"/>
      <c r="H280" s="362"/>
      <c r="I280" s="362"/>
      <c r="J280" s="362"/>
      <c r="K280" s="362"/>
      <c r="L280" s="362"/>
    </row>
    <row r="281" spans="1:12" ht="15.75" hidden="1" customHeight="1" x14ac:dyDescent="0.25">
      <c r="A281" s="421"/>
      <c r="B281" s="362"/>
      <c r="C281" s="407"/>
      <c r="D281" s="362"/>
      <c r="E281" s="362"/>
      <c r="F281" s="362"/>
      <c r="G281" s="362"/>
      <c r="H281" s="362"/>
      <c r="I281" s="362"/>
      <c r="J281" s="362"/>
      <c r="K281" s="362"/>
      <c r="L281" s="362"/>
    </row>
    <row r="282" spans="1:12" ht="12" hidden="1" customHeight="1" x14ac:dyDescent="0.25">
      <c r="A282" s="421"/>
      <c r="B282" s="362"/>
      <c r="C282" s="407"/>
      <c r="D282" s="362"/>
      <c r="E282" s="362"/>
      <c r="F282" s="362"/>
      <c r="G282" s="362"/>
      <c r="H282" s="362"/>
      <c r="I282" s="362"/>
      <c r="J282" s="362"/>
      <c r="K282" s="362"/>
      <c r="L282" s="362"/>
    </row>
    <row r="283" spans="1:12" ht="12" hidden="1" customHeight="1" x14ac:dyDescent="0.25">
      <c r="A283" s="421"/>
      <c r="B283" s="362"/>
      <c r="C283" s="407"/>
      <c r="D283" s="362"/>
      <c r="E283" s="362"/>
      <c r="F283" s="362"/>
      <c r="G283" s="362"/>
      <c r="H283" s="362"/>
      <c r="I283" s="362"/>
      <c r="J283" s="362"/>
      <c r="K283" s="362"/>
      <c r="L283" s="362"/>
    </row>
    <row r="284" spans="1:12" ht="12" hidden="1" customHeight="1" x14ac:dyDescent="0.25">
      <c r="A284" s="421"/>
      <c r="B284" s="362"/>
      <c r="C284" s="407"/>
      <c r="D284" s="362"/>
      <c r="E284" s="362"/>
      <c r="F284" s="362"/>
      <c r="G284" s="362"/>
      <c r="H284" s="362"/>
      <c r="I284" s="362"/>
      <c r="J284" s="362"/>
      <c r="K284" s="362"/>
      <c r="L284" s="362"/>
    </row>
    <row r="285" spans="1:12" x14ac:dyDescent="0.25">
      <c r="A285" s="435" t="s">
        <v>85</v>
      </c>
      <c r="B285" s="436"/>
      <c r="C285" s="436"/>
      <c r="D285" s="436"/>
      <c r="E285" s="436"/>
      <c r="F285" s="436"/>
      <c r="G285" s="436"/>
      <c r="H285" s="436"/>
      <c r="I285" s="436"/>
      <c r="J285" s="436"/>
      <c r="K285" s="436"/>
      <c r="L285" s="437"/>
    </row>
    <row r="286" spans="1:12" ht="6" customHeight="1" x14ac:dyDescent="0.25">
      <c r="A286" s="438"/>
      <c r="B286" s="439"/>
      <c r="C286" s="439"/>
      <c r="D286" s="439"/>
      <c r="E286" s="439"/>
      <c r="F286" s="439"/>
      <c r="G286" s="439"/>
      <c r="H286" s="439"/>
      <c r="I286" s="439"/>
      <c r="J286" s="439"/>
      <c r="K286" s="439"/>
      <c r="L286" s="440"/>
    </row>
    <row r="287" spans="1:12" ht="12" hidden="1" customHeight="1" x14ac:dyDescent="0.25">
      <c r="A287" s="438"/>
      <c r="B287" s="439"/>
      <c r="C287" s="439"/>
      <c r="D287" s="439"/>
      <c r="E287" s="439"/>
      <c r="F287" s="439"/>
      <c r="G287" s="439"/>
      <c r="H287" s="439"/>
      <c r="I287" s="439"/>
      <c r="J287" s="439"/>
      <c r="K287" s="439"/>
      <c r="L287" s="440"/>
    </row>
    <row r="288" spans="1:12" ht="12" hidden="1" customHeight="1" x14ac:dyDescent="0.25">
      <c r="A288" s="438"/>
      <c r="B288" s="439"/>
      <c r="C288" s="439"/>
      <c r="D288" s="439"/>
      <c r="E288" s="439"/>
      <c r="F288" s="439"/>
      <c r="G288" s="439"/>
      <c r="H288" s="439"/>
      <c r="I288" s="439"/>
      <c r="J288" s="439"/>
      <c r="K288" s="439"/>
      <c r="L288" s="440"/>
    </row>
    <row r="289" spans="1:12" ht="12" hidden="1" customHeight="1" x14ac:dyDescent="0.25">
      <c r="A289" s="438"/>
      <c r="B289" s="439"/>
      <c r="C289" s="439"/>
      <c r="D289" s="439"/>
      <c r="E289" s="439"/>
      <c r="F289" s="439"/>
      <c r="G289" s="439"/>
      <c r="H289" s="439"/>
      <c r="I289" s="439"/>
      <c r="J289" s="439"/>
      <c r="K289" s="439"/>
      <c r="L289" s="440"/>
    </row>
    <row r="290" spans="1:12" ht="12" hidden="1" customHeight="1" x14ac:dyDescent="0.25">
      <c r="A290" s="441"/>
      <c r="B290" s="442"/>
      <c r="C290" s="442"/>
      <c r="D290" s="442"/>
      <c r="E290" s="442"/>
      <c r="F290" s="442"/>
      <c r="G290" s="442"/>
      <c r="H290" s="442"/>
      <c r="I290" s="442"/>
      <c r="J290" s="442"/>
      <c r="K290" s="442"/>
      <c r="L290" s="443"/>
    </row>
    <row r="291" spans="1:12" ht="39" hidden="1" customHeight="1" x14ac:dyDescent="0.25">
      <c r="A291" s="447" t="s">
        <v>74</v>
      </c>
      <c r="B291" s="143" t="s">
        <v>75</v>
      </c>
      <c r="C291" s="182" t="s">
        <v>49</v>
      </c>
      <c r="D291" s="145" t="s">
        <v>68</v>
      </c>
      <c r="E291" s="145" t="s">
        <v>68</v>
      </c>
      <c r="F291" s="444" t="s">
        <v>68</v>
      </c>
      <c r="G291" s="445"/>
      <c r="H291" s="445"/>
      <c r="I291" s="445"/>
      <c r="J291" s="445"/>
      <c r="K291" s="445"/>
      <c r="L291" s="446"/>
    </row>
    <row r="292" spans="1:12" ht="28.5" hidden="1" customHeight="1" x14ac:dyDescent="0.25">
      <c r="A292" s="448"/>
      <c r="B292" s="143" t="s">
        <v>76</v>
      </c>
      <c r="C292" s="184" t="s">
        <v>49</v>
      </c>
      <c r="D292" s="144" t="s">
        <v>68</v>
      </c>
      <c r="E292" s="144" t="s">
        <v>68</v>
      </c>
      <c r="F292" s="444" t="s">
        <v>68</v>
      </c>
      <c r="G292" s="445"/>
      <c r="H292" s="445"/>
      <c r="I292" s="445"/>
      <c r="J292" s="445"/>
      <c r="K292" s="445"/>
      <c r="L292" s="446"/>
    </row>
    <row r="293" spans="1:12" ht="73.5" customHeight="1" x14ac:dyDescent="0.25">
      <c r="A293" s="152" t="s">
        <v>125</v>
      </c>
      <c r="B293" s="143" t="s">
        <v>140</v>
      </c>
      <c r="C293" s="184" t="s">
        <v>49</v>
      </c>
      <c r="D293" s="139">
        <v>1</v>
      </c>
      <c r="E293" s="139">
        <v>1</v>
      </c>
      <c r="F293" s="444">
        <f>E293/D293</f>
        <v>1</v>
      </c>
      <c r="G293" s="445"/>
      <c r="H293" s="445"/>
      <c r="I293" s="445"/>
      <c r="J293" s="445"/>
      <c r="K293" s="445"/>
      <c r="L293" s="446"/>
    </row>
    <row r="294" spans="1:12" ht="68.25" customHeight="1" x14ac:dyDescent="0.25">
      <c r="A294" s="152" t="s">
        <v>139</v>
      </c>
      <c r="B294" s="143" t="s">
        <v>184</v>
      </c>
      <c r="C294" s="184" t="s">
        <v>49</v>
      </c>
      <c r="D294" s="139">
        <v>1</v>
      </c>
      <c r="E294" s="139">
        <v>1</v>
      </c>
      <c r="F294" s="444">
        <v>1</v>
      </c>
      <c r="G294" s="445"/>
      <c r="H294" s="445"/>
      <c r="I294" s="445"/>
      <c r="J294" s="445"/>
      <c r="K294" s="445"/>
      <c r="L294" s="446"/>
    </row>
    <row r="295" spans="1:12" ht="21.75" customHeight="1" x14ac:dyDescent="0.25">
      <c r="A295" s="521" t="s">
        <v>187</v>
      </c>
      <c r="B295" s="522"/>
      <c r="C295" s="522"/>
      <c r="D295" s="522"/>
      <c r="E295" s="522"/>
      <c r="F295" s="522"/>
      <c r="G295" s="522"/>
      <c r="H295" s="522"/>
      <c r="I295" s="522"/>
      <c r="J295" s="522"/>
      <c r="K295" s="522"/>
      <c r="L295" s="523"/>
    </row>
    <row r="296" spans="1:12" ht="48.75" customHeight="1" x14ac:dyDescent="0.25">
      <c r="A296" s="447" t="s">
        <v>164</v>
      </c>
      <c r="B296" s="150" t="s">
        <v>48</v>
      </c>
      <c r="C296" s="184" t="s">
        <v>49</v>
      </c>
      <c r="D296" s="139">
        <v>2</v>
      </c>
      <c r="E296" s="139">
        <v>2</v>
      </c>
      <c r="F296" s="444">
        <v>1</v>
      </c>
      <c r="G296" s="445"/>
      <c r="H296" s="445"/>
      <c r="I296" s="445"/>
      <c r="J296" s="445"/>
      <c r="K296" s="445"/>
      <c r="L296" s="446"/>
    </row>
    <row r="297" spans="1:12" ht="47.25" customHeight="1" x14ac:dyDescent="0.25">
      <c r="A297" s="448"/>
      <c r="B297" s="150" t="s">
        <v>55</v>
      </c>
      <c r="C297" s="184" t="s">
        <v>71</v>
      </c>
      <c r="D297" s="139">
        <v>1</v>
      </c>
      <c r="E297" s="139">
        <v>1</v>
      </c>
      <c r="F297" s="444">
        <v>1</v>
      </c>
      <c r="G297" s="445"/>
      <c r="H297" s="445"/>
      <c r="I297" s="445"/>
      <c r="J297" s="445"/>
      <c r="K297" s="445"/>
      <c r="L297" s="446"/>
    </row>
    <row r="298" spans="1:12" hidden="1" x14ac:dyDescent="0.25">
      <c r="A298" s="391" t="s">
        <v>24</v>
      </c>
      <c r="B298" s="392"/>
      <c r="C298" s="392"/>
      <c r="D298" s="392"/>
      <c r="E298" s="392"/>
      <c r="F298" s="392"/>
      <c r="G298" s="392"/>
      <c r="H298" s="392"/>
      <c r="I298" s="392"/>
      <c r="J298" s="392"/>
      <c r="K298" s="392"/>
      <c r="L298" s="400"/>
    </row>
    <row r="299" spans="1:12" x14ac:dyDescent="0.25">
      <c r="A299" s="401" t="s">
        <v>25</v>
      </c>
      <c r="B299" s="402"/>
      <c r="C299" s="402"/>
      <c r="D299" s="402"/>
      <c r="E299" s="402"/>
      <c r="F299" s="402"/>
      <c r="G299" s="402"/>
      <c r="H299" s="402"/>
      <c r="I299" s="402"/>
      <c r="J299" s="402"/>
      <c r="K299" s="402"/>
      <c r="L299" s="402"/>
    </row>
    <row r="300" spans="1:12" ht="6" customHeight="1" x14ac:dyDescent="0.25">
      <c r="A300" s="403"/>
      <c r="B300" s="404"/>
      <c r="C300" s="404"/>
      <c r="D300" s="404"/>
      <c r="E300" s="404"/>
      <c r="F300" s="404"/>
      <c r="G300" s="404"/>
      <c r="H300" s="404"/>
      <c r="I300" s="404"/>
      <c r="J300" s="404"/>
      <c r="K300" s="404"/>
      <c r="L300" s="404"/>
    </row>
    <row r="301" spans="1:12" ht="12" hidden="1" customHeight="1" x14ac:dyDescent="0.25">
      <c r="A301" s="403"/>
      <c r="B301" s="404"/>
      <c r="C301" s="404"/>
      <c r="D301" s="404"/>
      <c r="E301" s="404"/>
      <c r="F301" s="404"/>
      <c r="G301" s="404"/>
      <c r="H301" s="404"/>
      <c r="I301" s="404"/>
      <c r="J301" s="404"/>
      <c r="K301" s="404"/>
      <c r="L301" s="404"/>
    </row>
    <row r="302" spans="1:12" ht="12" hidden="1" customHeight="1" x14ac:dyDescent="0.25">
      <c r="A302" s="403"/>
      <c r="B302" s="404"/>
      <c r="C302" s="404"/>
      <c r="D302" s="404"/>
      <c r="E302" s="404"/>
      <c r="F302" s="404"/>
      <c r="G302" s="404"/>
      <c r="H302" s="404"/>
      <c r="I302" s="404"/>
      <c r="J302" s="404"/>
      <c r="K302" s="404"/>
      <c r="L302" s="404"/>
    </row>
    <row r="303" spans="1:12" ht="12" hidden="1" customHeight="1" x14ac:dyDescent="0.25">
      <c r="A303" s="403"/>
      <c r="B303" s="404"/>
      <c r="C303" s="404"/>
      <c r="D303" s="404"/>
      <c r="E303" s="404"/>
      <c r="F303" s="404"/>
      <c r="G303" s="404"/>
      <c r="H303" s="404"/>
      <c r="I303" s="404"/>
      <c r="J303" s="404"/>
      <c r="K303" s="404"/>
      <c r="L303" s="404"/>
    </row>
    <row r="304" spans="1:12" ht="12" hidden="1" customHeight="1" x14ac:dyDescent="0.25">
      <c r="A304" s="405"/>
      <c r="B304" s="406"/>
      <c r="C304" s="406"/>
      <c r="D304" s="406"/>
      <c r="E304" s="406"/>
      <c r="F304" s="406"/>
      <c r="G304" s="406"/>
      <c r="H304" s="406"/>
      <c r="I304" s="406"/>
      <c r="J304" s="406"/>
      <c r="K304" s="406"/>
      <c r="L304" s="406"/>
    </row>
    <row r="305" spans="1:12" ht="64.5" customHeight="1" x14ac:dyDescent="0.25">
      <c r="A305" s="387" t="s">
        <v>3</v>
      </c>
      <c r="B305" s="143" t="s">
        <v>127</v>
      </c>
      <c r="C305" s="186" t="s">
        <v>29</v>
      </c>
      <c r="D305" s="153">
        <v>90</v>
      </c>
      <c r="E305" s="153">
        <v>107</v>
      </c>
      <c r="F305" s="362">
        <v>1</v>
      </c>
      <c r="G305" s="362"/>
      <c r="H305" s="362"/>
      <c r="I305" s="362"/>
      <c r="J305" s="362"/>
      <c r="K305" s="362"/>
      <c r="L305" s="362"/>
    </row>
    <row r="306" spans="1:12" ht="12" hidden="1" customHeight="1" x14ac:dyDescent="0.25">
      <c r="A306" s="388"/>
      <c r="B306" s="154"/>
      <c r="C306" s="187"/>
      <c r="D306" s="155"/>
      <c r="E306" s="155"/>
      <c r="F306" s="104"/>
      <c r="G306" s="115"/>
      <c r="H306" s="148"/>
      <c r="I306" s="148"/>
      <c r="J306" s="148"/>
      <c r="K306" s="148"/>
      <c r="L306" s="148"/>
    </row>
    <row r="307" spans="1:12" ht="12" hidden="1" customHeight="1" x14ac:dyDescent="0.25">
      <c r="A307" s="389"/>
      <c r="B307" s="146"/>
      <c r="C307" s="188"/>
      <c r="D307" s="147"/>
      <c r="E307" s="147"/>
      <c r="F307" s="104"/>
      <c r="G307" s="115"/>
      <c r="H307" s="148"/>
      <c r="I307" s="148"/>
      <c r="J307" s="148"/>
      <c r="K307" s="148"/>
      <c r="L307" s="148"/>
    </row>
    <row r="308" spans="1:12" ht="60.75" customHeight="1" x14ac:dyDescent="0.25">
      <c r="A308" s="387" t="s">
        <v>6</v>
      </c>
      <c r="B308" s="143" t="s">
        <v>36</v>
      </c>
      <c r="C308" s="186" t="s">
        <v>29</v>
      </c>
      <c r="D308" s="145" t="s">
        <v>37</v>
      </c>
      <c r="E308" s="156">
        <v>0</v>
      </c>
      <c r="F308" s="362">
        <v>1</v>
      </c>
      <c r="G308" s="362"/>
      <c r="H308" s="362"/>
      <c r="I308" s="362"/>
      <c r="J308" s="362"/>
      <c r="K308" s="362"/>
      <c r="L308" s="362"/>
    </row>
    <row r="309" spans="1:12" ht="68.25" customHeight="1" x14ac:dyDescent="0.25">
      <c r="A309" s="388"/>
      <c r="B309" s="150" t="s">
        <v>154</v>
      </c>
      <c r="C309" s="189" t="s">
        <v>29</v>
      </c>
      <c r="D309" s="138">
        <v>100</v>
      </c>
      <c r="E309" s="138">
        <v>100</v>
      </c>
      <c r="F309" s="362">
        <f>E309/D309</f>
        <v>1</v>
      </c>
      <c r="G309" s="362"/>
      <c r="H309" s="362"/>
      <c r="I309" s="362"/>
      <c r="J309" s="362"/>
      <c r="K309" s="362"/>
      <c r="L309" s="362"/>
    </row>
    <row r="310" spans="1:12" ht="12" hidden="1" customHeight="1" x14ac:dyDescent="0.25">
      <c r="A310" s="157"/>
      <c r="B310" s="149"/>
      <c r="C310" s="185"/>
      <c r="D310" s="158"/>
      <c r="E310" s="158"/>
      <c r="F310" s="159"/>
      <c r="G310" s="160"/>
      <c r="H310" s="80"/>
      <c r="I310" s="80"/>
      <c r="J310" s="80"/>
      <c r="K310" s="80"/>
      <c r="L310" s="80"/>
    </row>
    <row r="311" spans="1:12" x14ac:dyDescent="0.25">
      <c r="A311" s="161"/>
      <c r="B311" s="162"/>
      <c r="C311" s="190"/>
      <c r="D311" s="162"/>
      <c r="E311" s="162"/>
      <c r="F311" s="162"/>
      <c r="G311" s="163"/>
      <c r="H311" s="162"/>
      <c r="I311" s="162"/>
      <c r="J311" s="162"/>
      <c r="K311" s="162"/>
      <c r="L311" s="164"/>
    </row>
    <row r="312" spans="1:12" x14ac:dyDescent="0.25">
      <c r="A312" s="351" t="s">
        <v>135</v>
      </c>
      <c r="B312" s="351"/>
      <c r="C312" s="351"/>
      <c r="D312" s="351"/>
      <c r="E312" s="351"/>
      <c r="F312" s="422">
        <f>(F215+F218+F219+F225+F231+F243+F249+F267+F293+F294+F296+F297+F305+F308+F309)/15</f>
        <v>1</v>
      </c>
      <c r="G312" s="422"/>
      <c r="H312" s="422"/>
      <c r="I312" s="422"/>
      <c r="J312" s="422"/>
      <c r="K312" s="422"/>
      <c r="L312" s="422"/>
    </row>
    <row r="313" spans="1:12" ht="21.75" customHeight="1" x14ac:dyDescent="0.25">
      <c r="A313" s="171" t="s">
        <v>136</v>
      </c>
      <c r="B313" s="161"/>
      <c r="C313" s="190"/>
      <c r="D313" s="162"/>
      <c r="E313" s="164"/>
      <c r="F313" s="423">
        <f>(F207+F312)/2+0.01/100</f>
        <v>0.99727526618956186</v>
      </c>
      <c r="G313" s="424"/>
      <c r="H313" s="424"/>
      <c r="I313" s="424"/>
      <c r="J313" s="424"/>
      <c r="K313" s="424"/>
      <c r="L313" s="425"/>
    </row>
  </sheetData>
  <mergeCells count="378">
    <mergeCell ref="O117:O119"/>
    <mergeCell ref="B29:B30"/>
    <mergeCell ref="A20:A21"/>
    <mergeCell ref="C24:D24"/>
    <mergeCell ref="A39:A40"/>
    <mergeCell ref="B39:B40"/>
    <mergeCell ref="E71:F71"/>
    <mergeCell ref="K71:L71"/>
    <mergeCell ref="A72:N72"/>
    <mergeCell ref="A73:N73"/>
    <mergeCell ref="A65:N65"/>
    <mergeCell ref="A66:N66"/>
    <mergeCell ref="A67:A68"/>
    <mergeCell ref="A70:N70"/>
    <mergeCell ref="B76:B77"/>
    <mergeCell ref="A62:M62"/>
    <mergeCell ref="A63:M63"/>
    <mergeCell ref="B49:B51"/>
    <mergeCell ref="A115:M115"/>
    <mergeCell ref="H111:H112"/>
    <mergeCell ref="I111:I112"/>
    <mergeCell ref="J111:J112"/>
    <mergeCell ref="K111:K112"/>
    <mergeCell ref="L111:L112"/>
    <mergeCell ref="A308:A309"/>
    <mergeCell ref="A136:A142"/>
    <mergeCell ref="F142:L142"/>
    <mergeCell ref="F218:L218"/>
    <mergeCell ref="A218:A224"/>
    <mergeCell ref="A97:N97"/>
    <mergeCell ref="A89:N89"/>
    <mergeCell ref="A295:L295"/>
    <mergeCell ref="F297:L297"/>
    <mergeCell ref="F296:L296"/>
    <mergeCell ref="A296:A297"/>
    <mergeCell ref="A185:L190"/>
    <mergeCell ref="A123:A124"/>
    <mergeCell ref="B123:B124"/>
    <mergeCell ref="C123:C124"/>
    <mergeCell ref="A116:M116"/>
    <mergeCell ref="A105:M105"/>
    <mergeCell ref="A178:A183"/>
    <mergeCell ref="B178:B183"/>
    <mergeCell ref="C178:C183"/>
    <mergeCell ref="D178:D183"/>
    <mergeCell ref="E178:E183"/>
    <mergeCell ref="A149:F149"/>
    <mergeCell ref="A151:A156"/>
    <mergeCell ref="J3:O3"/>
    <mergeCell ref="B52:C52"/>
    <mergeCell ref="B60:C60"/>
    <mergeCell ref="A4:N4"/>
    <mergeCell ref="A5:N5"/>
    <mergeCell ref="A6:N6"/>
    <mergeCell ref="A23:N23"/>
    <mergeCell ref="B32:B33"/>
    <mergeCell ref="A29:A30"/>
    <mergeCell ref="A32:A33"/>
    <mergeCell ref="A7:N7"/>
    <mergeCell ref="A8:N8"/>
    <mergeCell ref="A10:N10"/>
    <mergeCell ref="B12:B15"/>
    <mergeCell ref="N13:N14"/>
    <mergeCell ref="J14:J15"/>
    <mergeCell ref="A26:N26"/>
    <mergeCell ref="A41:C41"/>
    <mergeCell ref="A48:C48"/>
    <mergeCell ref="A42:M42"/>
    <mergeCell ref="A54:M54"/>
    <mergeCell ref="B57:B59"/>
    <mergeCell ref="A57:A59"/>
    <mergeCell ref="A49:A51"/>
    <mergeCell ref="A131:L131"/>
    <mergeCell ref="G128:L128"/>
    <mergeCell ref="G129:L129"/>
    <mergeCell ref="G130:L130"/>
    <mergeCell ref="E138:E141"/>
    <mergeCell ref="A163:F163"/>
    <mergeCell ref="A117:M117"/>
    <mergeCell ref="A130:E130"/>
    <mergeCell ref="B138:B141"/>
    <mergeCell ref="L49:L51"/>
    <mergeCell ref="M49:M51"/>
    <mergeCell ref="N49:N51"/>
    <mergeCell ref="H57:H59"/>
    <mergeCell ref="I57:I59"/>
    <mergeCell ref="J57:J59"/>
    <mergeCell ref="K57:K59"/>
    <mergeCell ref="A55:N55"/>
    <mergeCell ref="A127:L127"/>
    <mergeCell ref="B170:B171"/>
    <mergeCell ref="C170:C171"/>
    <mergeCell ref="D170:D171"/>
    <mergeCell ref="E170:E171"/>
    <mergeCell ref="A143:A148"/>
    <mergeCell ref="B143:B148"/>
    <mergeCell ref="C143:C148"/>
    <mergeCell ref="D143:D148"/>
    <mergeCell ref="E143:E148"/>
    <mergeCell ref="A157:A162"/>
    <mergeCell ref="B157:B162"/>
    <mergeCell ref="A164:L165"/>
    <mergeCell ref="B167:B168"/>
    <mergeCell ref="C167:C168"/>
    <mergeCell ref="D167:D168"/>
    <mergeCell ref="E167:E168"/>
    <mergeCell ref="E13:F13"/>
    <mergeCell ref="E14:E15"/>
    <mergeCell ref="A37:N37"/>
    <mergeCell ref="A38:N38"/>
    <mergeCell ref="E24:F24"/>
    <mergeCell ref="K24:L24"/>
    <mergeCell ref="A19:N19"/>
    <mergeCell ref="F14:F15"/>
    <mergeCell ref="H14:H15"/>
    <mergeCell ref="I14:I15"/>
    <mergeCell ref="K14:K15"/>
    <mergeCell ref="A17:N17"/>
    <mergeCell ref="A18:N18"/>
    <mergeCell ref="A12:A15"/>
    <mergeCell ref="C12:F12"/>
    <mergeCell ref="G12:G15"/>
    <mergeCell ref="H12:K13"/>
    <mergeCell ref="L12:L15"/>
    <mergeCell ref="M12:M15"/>
    <mergeCell ref="C13:C15"/>
    <mergeCell ref="A31:C31"/>
    <mergeCell ref="D13:D15"/>
    <mergeCell ref="A36:M36"/>
    <mergeCell ref="A25:N25"/>
    <mergeCell ref="A28:N28"/>
    <mergeCell ref="B91:B92"/>
    <mergeCell ref="A96:M96"/>
    <mergeCell ref="A101:A103"/>
    <mergeCell ref="B101:B103"/>
    <mergeCell ref="C157:C162"/>
    <mergeCell ref="D157:D162"/>
    <mergeCell ref="B151:B152"/>
    <mergeCell ref="C151:C152"/>
    <mergeCell ref="D151:D152"/>
    <mergeCell ref="E151:E152"/>
    <mergeCell ref="B153:B156"/>
    <mergeCell ref="C153:C156"/>
    <mergeCell ref="D153:D156"/>
    <mergeCell ref="E153:E156"/>
    <mergeCell ref="E157:E162"/>
    <mergeCell ref="D136:D137"/>
    <mergeCell ref="E136:E137"/>
    <mergeCell ref="C138:C141"/>
    <mergeCell ref="D138:D141"/>
    <mergeCell ref="A132:L132"/>
    <mergeCell ref="A111:A112"/>
    <mergeCell ref="H29:H30"/>
    <mergeCell ref="I29:I30"/>
    <mergeCell ref="A172:A177"/>
    <mergeCell ref="B173:B174"/>
    <mergeCell ref="C173:C174"/>
    <mergeCell ref="D173:D174"/>
    <mergeCell ref="E173:E174"/>
    <mergeCell ref="B176:B177"/>
    <mergeCell ref="C176:C177"/>
    <mergeCell ref="D176:D177"/>
    <mergeCell ref="E176:E177"/>
    <mergeCell ref="A209:L214"/>
    <mergeCell ref="A201:A206"/>
    <mergeCell ref="B201:B206"/>
    <mergeCell ref="C201:C206"/>
    <mergeCell ref="D201:D206"/>
    <mergeCell ref="E201:E206"/>
    <mergeCell ref="A208:L208"/>
    <mergeCell ref="A207:E207"/>
    <mergeCell ref="F207:L207"/>
    <mergeCell ref="F201:L206"/>
    <mergeCell ref="E243:E248"/>
    <mergeCell ref="F243:L248"/>
    <mergeCell ref="A249:A254"/>
    <mergeCell ref="B249:B254"/>
    <mergeCell ref="C249:C254"/>
    <mergeCell ref="D249:D254"/>
    <mergeCell ref="E249:E254"/>
    <mergeCell ref="F249:L254"/>
    <mergeCell ref="F215:L217"/>
    <mergeCell ref="A215:A217"/>
    <mergeCell ref="B215:B217"/>
    <mergeCell ref="C215:C217"/>
    <mergeCell ref="D215:D217"/>
    <mergeCell ref="E215:E217"/>
    <mergeCell ref="F312:L312"/>
    <mergeCell ref="F313:L313"/>
    <mergeCell ref="A264:A266"/>
    <mergeCell ref="B264:B266"/>
    <mergeCell ref="C264:C266"/>
    <mergeCell ref="D264:D266"/>
    <mergeCell ref="E264:E266"/>
    <mergeCell ref="A267:A272"/>
    <mergeCell ref="B267:B272"/>
    <mergeCell ref="C267:C272"/>
    <mergeCell ref="D267:D272"/>
    <mergeCell ref="E267:E272"/>
    <mergeCell ref="F264:L266"/>
    <mergeCell ref="F267:L272"/>
    <mergeCell ref="F273:L278"/>
    <mergeCell ref="F279:L284"/>
    <mergeCell ref="A285:L290"/>
    <mergeCell ref="F294:L294"/>
    <mergeCell ref="F292:L292"/>
    <mergeCell ref="F293:L293"/>
    <mergeCell ref="A291:A292"/>
    <mergeCell ref="F309:L309"/>
    <mergeCell ref="A305:A307"/>
    <mergeCell ref="F291:L291"/>
    <mergeCell ref="F305:L305"/>
    <mergeCell ref="F308:L308"/>
    <mergeCell ref="B219:B224"/>
    <mergeCell ref="C219:C224"/>
    <mergeCell ref="D219:D224"/>
    <mergeCell ref="E219:E224"/>
    <mergeCell ref="A225:A230"/>
    <mergeCell ref="B225:B230"/>
    <mergeCell ref="C225:C230"/>
    <mergeCell ref="D225:D230"/>
    <mergeCell ref="E225:E230"/>
    <mergeCell ref="F219:L224"/>
    <mergeCell ref="F225:L230"/>
    <mergeCell ref="A258:L263"/>
    <mergeCell ref="F231:L236"/>
    <mergeCell ref="F237:L242"/>
    <mergeCell ref="A279:A284"/>
    <mergeCell ref="D231:D236"/>
    <mergeCell ref="E231:E236"/>
    <mergeCell ref="B279:B284"/>
    <mergeCell ref="C279:C284"/>
    <mergeCell ref="D279:D284"/>
    <mergeCell ref="E279:E284"/>
    <mergeCell ref="A273:A278"/>
    <mergeCell ref="D191:D192"/>
    <mergeCell ref="E191:E192"/>
    <mergeCell ref="A166:A171"/>
    <mergeCell ref="A298:L298"/>
    <mergeCell ref="A299:L304"/>
    <mergeCell ref="B273:B278"/>
    <mergeCell ref="C273:C278"/>
    <mergeCell ref="D273:D278"/>
    <mergeCell ref="E273:E278"/>
    <mergeCell ref="A255:A257"/>
    <mergeCell ref="B255:B257"/>
    <mergeCell ref="C255:C257"/>
    <mergeCell ref="D255:D257"/>
    <mergeCell ref="E255:E257"/>
    <mergeCell ref="F255:L257"/>
    <mergeCell ref="A237:A242"/>
    <mergeCell ref="B237:B242"/>
    <mergeCell ref="C237:C242"/>
    <mergeCell ref="D237:D242"/>
    <mergeCell ref="E237:E242"/>
    <mergeCell ref="A243:A248"/>
    <mergeCell ref="B243:B248"/>
    <mergeCell ref="C243:C248"/>
    <mergeCell ref="D243:D248"/>
    <mergeCell ref="A312:E312"/>
    <mergeCell ref="F133:L134"/>
    <mergeCell ref="F136:L137"/>
    <mergeCell ref="F135:L135"/>
    <mergeCell ref="F138:L141"/>
    <mergeCell ref="F143:L148"/>
    <mergeCell ref="F151:L152"/>
    <mergeCell ref="F153:L156"/>
    <mergeCell ref="F157:L162"/>
    <mergeCell ref="A150:L150"/>
    <mergeCell ref="F166:L166"/>
    <mergeCell ref="F167:L168"/>
    <mergeCell ref="F170:L171"/>
    <mergeCell ref="F172:L172"/>
    <mergeCell ref="A191:A200"/>
    <mergeCell ref="B197:B200"/>
    <mergeCell ref="C197:C200"/>
    <mergeCell ref="D197:D200"/>
    <mergeCell ref="E197:E200"/>
    <mergeCell ref="A184:F184"/>
    <mergeCell ref="F193:L196"/>
    <mergeCell ref="A231:A236"/>
    <mergeCell ref="B231:B236"/>
    <mergeCell ref="C231:C236"/>
    <mergeCell ref="H1:O2"/>
    <mergeCell ref="D123:E123"/>
    <mergeCell ref="F123:L123"/>
    <mergeCell ref="F124:L124"/>
    <mergeCell ref="F125:L125"/>
    <mergeCell ref="F178:L183"/>
    <mergeCell ref="F191:L192"/>
    <mergeCell ref="F197:L200"/>
    <mergeCell ref="A64:N64"/>
    <mergeCell ref="B193:B196"/>
    <mergeCell ref="C193:C196"/>
    <mergeCell ref="D193:D196"/>
    <mergeCell ref="E193:E196"/>
    <mergeCell ref="B191:B192"/>
    <mergeCell ref="C191:C192"/>
    <mergeCell ref="F173:L174"/>
    <mergeCell ref="F176:L177"/>
    <mergeCell ref="A133:A135"/>
    <mergeCell ref="B133:B134"/>
    <mergeCell ref="C133:C134"/>
    <mergeCell ref="D133:D134"/>
    <mergeCell ref="E133:E134"/>
    <mergeCell ref="B136:B137"/>
    <mergeCell ref="C136:C137"/>
    <mergeCell ref="H39:H40"/>
    <mergeCell ref="I39:I40"/>
    <mergeCell ref="J39:J40"/>
    <mergeCell ref="K39:K40"/>
    <mergeCell ref="L39:L40"/>
    <mergeCell ref="M39:M40"/>
    <mergeCell ref="N39:N40"/>
    <mergeCell ref="H45:H47"/>
    <mergeCell ref="I45:I47"/>
    <mergeCell ref="J45:J47"/>
    <mergeCell ref="A43:N43"/>
    <mergeCell ref="A44:N44"/>
    <mergeCell ref="J29:J30"/>
    <mergeCell ref="K29:K30"/>
    <mergeCell ref="L29:L30"/>
    <mergeCell ref="M29:M30"/>
    <mergeCell ref="N29:N30"/>
    <mergeCell ref="H32:H33"/>
    <mergeCell ref="I32:I33"/>
    <mergeCell ref="J32:J33"/>
    <mergeCell ref="K32:K33"/>
    <mergeCell ref="L32:L33"/>
    <mergeCell ref="M32:M33"/>
    <mergeCell ref="N32:N33"/>
    <mergeCell ref="B111:B112"/>
    <mergeCell ref="L57:L59"/>
    <mergeCell ref="M57:M59"/>
    <mergeCell ref="N57:N59"/>
    <mergeCell ref="N111:N112"/>
    <mergeCell ref="H76:H77"/>
    <mergeCell ref="I76:I77"/>
    <mergeCell ref="J76:J77"/>
    <mergeCell ref="K76:K77"/>
    <mergeCell ref="L76:L77"/>
    <mergeCell ref="M76:M77"/>
    <mergeCell ref="N76:N77"/>
    <mergeCell ref="H101:H103"/>
    <mergeCell ref="I101:I103"/>
    <mergeCell ref="J101:J103"/>
    <mergeCell ref="K101:K103"/>
    <mergeCell ref="L101:L103"/>
    <mergeCell ref="A109:M109"/>
    <mergeCell ref="A99:A100"/>
    <mergeCell ref="M111:M112"/>
    <mergeCell ref="M101:M103"/>
    <mergeCell ref="N101:N103"/>
    <mergeCell ref="A88:M88"/>
    <mergeCell ref="A90:N90"/>
    <mergeCell ref="A91:A92"/>
    <mergeCell ref="A98:N98"/>
    <mergeCell ref="A110:N110"/>
    <mergeCell ref="K45:K47"/>
    <mergeCell ref="L45:L47"/>
    <mergeCell ref="M45:M47"/>
    <mergeCell ref="N45:N47"/>
    <mergeCell ref="A56:N56"/>
    <mergeCell ref="A45:A47"/>
    <mergeCell ref="B45:B47"/>
    <mergeCell ref="A76:A77"/>
    <mergeCell ref="A84:N84"/>
    <mergeCell ref="A85:N85"/>
    <mergeCell ref="A106:N106"/>
    <mergeCell ref="A107:N107"/>
    <mergeCell ref="A83:M83"/>
    <mergeCell ref="A74:N74"/>
    <mergeCell ref="C71:D71"/>
    <mergeCell ref="H49:H51"/>
    <mergeCell ref="I49:I51"/>
    <mergeCell ref="B99:B100"/>
    <mergeCell ref="J49:J51"/>
    <mergeCell ref="K49:K51"/>
  </mergeCells>
  <pageMargins left="0.70866141732283472" right="0.70866141732283472" top="0.74803149606299213" bottom="0.74803149606299213" header="0.31496062992125984" footer="0.31496062992125984"/>
  <pageSetup paperSize="9" scale="36" fitToHeight="4" orientation="portrait" r:id="rId1"/>
  <rowBreaks count="3" manualBreakCount="3">
    <brk id="57" max="14" man="1"/>
    <brk id="119" max="16383" man="1"/>
    <brk id="28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о достижении</vt:lpstr>
      <vt:lpstr>Расчеты</vt:lpstr>
      <vt:lpstr>'Отчет о достижении'!Область_печати</vt:lpstr>
      <vt:lpstr>Расчеты!Область_печати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2022-04-28T08:39:41Z</cp:lastPrinted>
  <dcterms:created xsi:type="dcterms:W3CDTF">2013-07-18T08:34:46Z</dcterms:created>
  <dcterms:modified xsi:type="dcterms:W3CDTF">2022-04-28T08:41:50Z</dcterms:modified>
</cp:coreProperties>
</file>