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<sst xmlns="http://schemas.openxmlformats.org/spreadsheetml/2006/main" count="1471" uniqueCount="205">
  <si>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</si>
  <si>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</si>
  <si>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</si>
  <si>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</si>
  <si>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</si>
  <si>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</si>
  <si>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</si>
  <si>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</si>
  <si>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</si>
  <si>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</si>
  <si>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</si>
  <si>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</si>
  <si>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</si>
  <si>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</si>
  <si>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</si>
  <si>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</si>
  <si>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</si>
  <si>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</si>
  <si>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</si>
  <si>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</si>
  <si>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</si>
  <si>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</si>
  <si>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</si>
  <si>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</si>
  <si>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</si>
  <si>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</si>
  <si>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</si>
  <si>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</si>
  <si>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</si>
  <si>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</si>
  <si>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</si>
  <si>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</si>
  <si>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</si>
  <si>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</si>
  <si>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</si>
  <si>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</si>
  <si>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</si>
  <si>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</si>
  <si>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</si>
  <si>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</si>
  <si>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</si>
  <si>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</si>
  <si>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</si>
  <si>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</si>
  <si>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</si>
  <si>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</si>
  <si>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</si>
  <si>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</si>
  <si>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</si>
  <si>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</si>
  <si>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</si>
  <si>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</si>
  <si>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</si>
  <si>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</si>
  <si>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</si>
  <si>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</si>
  <si>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</si>
  <si>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</si>
  <si>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</si>
  <si>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</si>
  <si>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</si>
  <si>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</si>
  <si>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</si>
  <si>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</si>
  <si>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</si>
  <si>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</si>
  <si>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</si>
  <si>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</si>
  <si>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</si>
  <si>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</si>
  <si>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</si>
  <si>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</si>
  <si>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</si>
  <si>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</si>
  <si>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</si>
  <si>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</si>
  <si>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</si>
  <si>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</si>
  <si>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</si>
  <si>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</si>
  <si>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</si>
  <si>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</si>
  <si>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</si>
  <si>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</si>
  <si>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</si>
  <si>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</si>
  <si>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</si>
  <si>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</si>
  <si>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</si>
  <si>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</si>
  <si>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</si>
  <si>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</si>
  <si>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</si>
  <si>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</si>
  <si>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</si>
  <si>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</si>
  <si>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</si>
  <si>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</si>
  <si>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</si>
  <si>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</si>
  <si>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</si>
  <si>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</si>
  <si>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</si>
  <si>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</si>
  <si>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</si>
  <si>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</si>
  <si>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</si>
  <si>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</si>
  <si>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</si>
  <si>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</si>
  <si>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</si>
  <si>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</si>
  <si>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</si>
  <si>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</si>
  <si>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</si>
  <si>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</si>
  <si>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</si>
  <si>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</si>
  <si>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</si>
  <si>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</si>
  <si>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</si>
  <si>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</si>
  <si>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</si>
  <si>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</si>
  <si>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</si>
  <si>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</si>
  <si>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</si>
  <si>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</si>
  <si>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</si>
  <si>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</si>
  <si>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</si>
  <si>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</si>
  <si>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</si>
  <si>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</si>
  <si>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</si>
  <si>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</si>
  <si>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</si>
  <si>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</si>
  <si>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</si>
  <si>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</si>
  <si>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</si>
  <si>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</si>
  <si>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</si>
  <si>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</si>
  <si>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</si>
  <si>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</si>
  <si>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</si>
  <si>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</si>
  <si>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</si>
  <si>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</si>
  <si>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</si>
  <si>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</si>
  <si>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</si>
  <si>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</si>
  <si>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</si>
  <si>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</si>
  <si>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</si>
  <si>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</si>
  <si>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</si>
  <si>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</si>
  <si>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</si>
  <si>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</si>
  <si>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</si>
  <si>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</si>
  <si>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</si>
  <si>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</si>
  <si>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</si>
  <si>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</si>
  <si>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</si>
  <si>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</si>
  <si>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</si>
  <si>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</si>
  <si>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</si>
  <si>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</si>
  <si>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</si>
  <si>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</si>
  <si>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</si>
  <si>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</si>
  <si>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</si>
  <si>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</si>
  <si>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</si>
  <si>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</si>
  <si>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</si>
  <si>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</si>
  <si>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</si>
  <si>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</si>
  <si>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</si>
  <si>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</si>
  <si>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</si>
  <si>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</si>
  <si>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</si>
  <si>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</si>
  <si>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</si>
  <si>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</si>
  <si>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</si>
  <si>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</si>
  <si>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</si>
  <si>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</si>
  <si>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</si>
  <si>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на 01.01.2022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</si>
  <si>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2025 год</t>
  </si>
  <si>
    <t>Удаленность от районного центра на 01.01.2022г., Р1</t>
  </si>
  <si>
    <t>группа численности постоянного населения на 01.01.2022г., Р2</t>
  </si>
  <si>
    <t>2025 год</t>
  </si>
  <si>
    <t>Выравнивание исходя из численности постоянного населения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</si>
</sst>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Alignment="1">
      <alignment vertical="center" wrapText="1"/>
    </xf>
    <xf numFmtId="167" fontId="18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zoomScale="75" zoomScaleNormal="90" zoomScaleSheetLayoutView="75" workbookViewId="0">
      <selection activeCell="D10" sqref="D10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199</v>
      </c>
      <c r="D7" s="98" t="s">
        <v>203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201</v>
      </c>
      <c r="F8" s="100" t="s">
        <v>202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1053</v>
      </c>
      <c r="D11" s="139">
        <v>5981658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2256</v>
      </c>
      <c r="D12" s="140">
        <v>1287598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467</v>
      </c>
      <c r="D13" s="140">
        <v>465455</v>
      </c>
      <c r="E13" s="169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1948</v>
      </c>
      <c r="D14" s="140">
        <v>1632008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2143</v>
      </c>
      <c r="D15" s="140">
        <v>6747730</v>
      </c>
      <c r="E15" s="169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887</v>
      </c>
      <c r="D16" s="140">
        <v>1779449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1735</v>
      </c>
      <c r="D17" s="141">
        <v>3497425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600</v>
      </c>
      <c r="D18" s="142">
        <v>1003743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2670</v>
      </c>
      <c r="D19" s="143">
        <v>3049828</v>
      </c>
      <c r="E19" s="169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2169</v>
      </c>
      <c r="D20" s="144">
        <v>6988600</v>
      </c>
      <c r="E20" s="169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21693</v>
      </c>
      <c r="D21" s="144">
        <v>36460707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37621</v>
      </c>
      <c r="D22" s="23">
        <f>SUM(D11:D21)</f>
        <v>68894201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D4" sqref="D4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1.8333333333333335</v>
      </c>
      <c r="E7" s="149"/>
      <c r="F7" s="150"/>
      <c r="G7" s="148">
        <f>C7+D7+E7+F7</f>
        <v>3.7745098039215685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2</v>
      </c>
      <c r="E12" s="146"/>
      <c r="F12" s="151"/>
      <c r="G12" s="148">
        <f t="shared" si="1"/>
        <v>3.9411764705882355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2</v>
      </c>
      <c r="E14" s="146"/>
      <c r="F14" s="151"/>
      <c r="G14" s="148">
        <f t="shared" si="1"/>
        <v>3.7647058823529411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zoomScale="75" zoomScaleNormal="75" workbookViewId="0">
      <selection activeCell="D11" sqref="D11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66" t="s">
        <v>7</v>
      </c>
      <c r="B3" s="269" t="s">
        <v>58</v>
      </c>
      <c r="C3" s="272" t="s">
        <v>9</v>
      </c>
      <c r="D3" s="273"/>
      <c r="E3" s="273"/>
      <c r="F3" s="274"/>
      <c r="G3" s="240" t="s">
        <v>59</v>
      </c>
      <c r="H3" s="241"/>
      <c r="I3" s="241"/>
      <c r="J3" s="242"/>
      <c r="K3" s="248" t="s">
        <v>82</v>
      </c>
      <c r="L3" s="68" t="s">
        <v>51</v>
      </c>
      <c r="M3" s="245" t="s">
        <v>79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7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55" t="s">
        <v>83</v>
      </c>
      <c r="GK3" s="263" t="s">
        <v>84</v>
      </c>
      <c r="GL3" s="258" t="s">
        <v>81</v>
      </c>
      <c r="GM3" s="239" t="s">
        <v>196</v>
      </c>
      <c r="GN3" s="209"/>
    </row>
    <row r="4" spans="1:197" s="28" customFormat="1" ht="29.25" customHeight="1">
      <c r="A4" s="267"/>
      <c r="B4" s="270"/>
      <c r="C4" s="277" t="s">
        <v>10</v>
      </c>
      <c r="D4" s="278"/>
      <c r="E4" s="277" t="s">
        <v>11</v>
      </c>
      <c r="F4" s="278"/>
      <c r="G4" s="279" t="s">
        <v>192</v>
      </c>
      <c r="H4" s="261" t="s">
        <v>12</v>
      </c>
      <c r="I4" s="261" t="s">
        <v>64</v>
      </c>
      <c r="J4" s="243" t="s">
        <v>67</v>
      </c>
      <c r="K4" s="249"/>
      <c r="L4" s="281" t="s">
        <v>198</v>
      </c>
      <c r="M4" s="251" t="s">
        <v>13</v>
      </c>
      <c r="N4" s="252"/>
      <c r="O4" s="252"/>
      <c r="P4" s="252"/>
      <c r="Q4" s="253"/>
      <c r="R4" s="251" t="s">
        <v>14</v>
      </c>
      <c r="S4" s="252"/>
      <c r="T4" s="252"/>
      <c r="U4" s="252"/>
      <c r="V4" s="252"/>
      <c r="W4" s="253"/>
      <c r="X4" s="251" t="s">
        <v>15</v>
      </c>
      <c r="Y4" s="252"/>
      <c r="Z4" s="252"/>
      <c r="AA4" s="252"/>
      <c r="AB4" s="252"/>
      <c r="AC4" s="253"/>
      <c r="AD4" s="251" t="s">
        <v>16</v>
      </c>
      <c r="AE4" s="252"/>
      <c r="AF4" s="252"/>
      <c r="AG4" s="252"/>
      <c r="AH4" s="252"/>
      <c r="AI4" s="253"/>
      <c r="AJ4" s="251" t="s">
        <v>17</v>
      </c>
      <c r="AK4" s="252"/>
      <c r="AL4" s="252"/>
      <c r="AM4" s="252"/>
      <c r="AN4" s="252"/>
      <c r="AO4" s="253"/>
      <c r="AP4" s="251" t="s">
        <v>18</v>
      </c>
      <c r="AQ4" s="252"/>
      <c r="AR4" s="252"/>
      <c r="AS4" s="252"/>
      <c r="AT4" s="252"/>
      <c r="AU4" s="253"/>
      <c r="AV4" s="251" t="s">
        <v>19</v>
      </c>
      <c r="AW4" s="252"/>
      <c r="AX4" s="252"/>
      <c r="AY4" s="252"/>
      <c r="AZ4" s="252"/>
      <c r="BA4" s="253"/>
      <c r="BB4" s="251" t="s">
        <v>20</v>
      </c>
      <c r="BC4" s="252"/>
      <c r="BD4" s="252"/>
      <c r="BE4" s="252"/>
      <c r="BF4" s="252"/>
      <c r="BG4" s="253"/>
      <c r="BH4" s="251" t="s">
        <v>21</v>
      </c>
      <c r="BI4" s="252"/>
      <c r="BJ4" s="252"/>
      <c r="BK4" s="252"/>
      <c r="BL4" s="252"/>
      <c r="BM4" s="253"/>
      <c r="BN4" s="251" t="s">
        <v>22</v>
      </c>
      <c r="BO4" s="252"/>
      <c r="BP4" s="252"/>
      <c r="BQ4" s="252"/>
      <c r="BR4" s="252"/>
      <c r="BS4" s="254"/>
      <c r="BT4" s="251" t="s">
        <v>87</v>
      </c>
      <c r="BU4" s="252"/>
      <c r="BV4" s="252"/>
      <c r="BW4" s="252"/>
      <c r="BX4" s="252"/>
      <c r="BY4" s="254"/>
      <c r="BZ4" s="251" t="s">
        <v>90</v>
      </c>
      <c r="CA4" s="252"/>
      <c r="CB4" s="252"/>
      <c r="CC4" s="252"/>
      <c r="CD4" s="252"/>
      <c r="CE4" s="254"/>
      <c r="CF4" s="251" t="s">
        <v>91</v>
      </c>
      <c r="CG4" s="252"/>
      <c r="CH4" s="252"/>
      <c r="CI4" s="252"/>
      <c r="CJ4" s="252"/>
      <c r="CK4" s="254"/>
      <c r="CL4" s="251" t="s">
        <v>96</v>
      </c>
      <c r="CM4" s="252"/>
      <c r="CN4" s="252"/>
      <c r="CO4" s="252"/>
      <c r="CP4" s="252"/>
      <c r="CQ4" s="254"/>
      <c r="CR4" s="251" t="s">
        <v>99</v>
      </c>
      <c r="CS4" s="252"/>
      <c r="CT4" s="252"/>
      <c r="CU4" s="252"/>
      <c r="CV4" s="252"/>
      <c r="CW4" s="254"/>
      <c r="CX4" s="251" t="s">
        <v>102</v>
      </c>
      <c r="CY4" s="252"/>
      <c r="CZ4" s="252"/>
      <c r="DA4" s="252"/>
      <c r="DB4" s="252"/>
      <c r="DC4" s="254"/>
      <c r="DD4" s="251" t="s">
        <v>105</v>
      </c>
      <c r="DE4" s="252"/>
      <c r="DF4" s="252"/>
      <c r="DG4" s="252"/>
      <c r="DH4" s="252"/>
      <c r="DI4" s="254"/>
      <c r="DJ4" s="251" t="s">
        <v>108</v>
      </c>
      <c r="DK4" s="252"/>
      <c r="DL4" s="252"/>
      <c r="DM4" s="252"/>
      <c r="DN4" s="252"/>
      <c r="DO4" s="254"/>
      <c r="DP4" s="251" t="s">
        <v>111</v>
      </c>
      <c r="DQ4" s="252"/>
      <c r="DR4" s="252"/>
      <c r="DS4" s="252"/>
      <c r="DT4" s="252"/>
      <c r="DU4" s="254"/>
      <c r="DV4" s="251" t="s">
        <v>114</v>
      </c>
      <c r="DW4" s="252"/>
      <c r="DX4" s="252"/>
      <c r="DY4" s="252"/>
      <c r="DZ4" s="252"/>
      <c r="EA4" s="254"/>
      <c r="EB4" s="251" t="s">
        <v>136</v>
      </c>
      <c r="EC4" s="252"/>
      <c r="ED4" s="252"/>
      <c r="EE4" s="252"/>
      <c r="EF4" s="252"/>
      <c r="EG4" s="254"/>
      <c r="EH4" s="251" t="s">
        <v>140</v>
      </c>
      <c r="EI4" s="252"/>
      <c r="EJ4" s="252"/>
      <c r="EK4" s="252"/>
      <c r="EL4" s="252"/>
      <c r="EM4" s="254"/>
      <c r="EN4" s="251" t="s">
        <v>144</v>
      </c>
      <c r="EO4" s="252"/>
      <c r="EP4" s="252"/>
      <c r="EQ4" s="252"/>
      <c r="ER4" s="252"/>
      <c r="ES4" s="254"/>
      <c r="ET4" s="251" t="s">
        <v>148</v>
      </c>
      <c r="EU4" s="252"/>
      <c r="EV4" s="252"/>
      <c r="EW4" s="252"/>
      <c r="EX4" s="252"/>
      <c r="EY4" s="254"/>
      <c r="EZ4" s="251" t="s">
        <v>152</v>
      </c>
      <c r="FA4" s="252"/>
      <c r="FB4" s="252"/>
      <c r="FC4" s="252"/>
      <c r="FD4" s="252"/>
      <c r="FE4" s="254"/>
      <c r="FF4" s="251" t="s">
        <v>156</v>
      </c>
      <c r="FG4" s="252"/>
      <c r="FH4" s="252"/>
      <c r="FI4" s="252"/>
      <c r="FJ4" s="252"/>
      <c r="FK4" s="254"/>
      <c r="FL4" s="251" t="s">
        <v>160</v>
      </c>
      <c r="FM4" s="252"/>
      <c r="FN4" s="252"/>
      <c r="FO4" s="252"/>
      <c r="FP4" s="252"/>
      <c r="FQ4" s="254"/>
      <c r="FR4" s="251" t="s">
        <v>164</v>
      </c>
      <c r="FS4" s="252"/>
      <c r="FT4" s="252"/>
      <c r="FU4" s="252"/>
      <c r="FV4" s="252"/>
      <c r="FW4" s="254"/>
      <c r="FX4" s="251" t="s">
        <v>168</v>
      </c>
      <c r="FY4" s="252"/>
      <c r="FZ4" s="252"/>
      <c r="GA4" s="252"/>
      <c r="GB4" s="252"/>
      <c r="GC4" s="254"/>
      <c r="GD4" s="251" t="s">
        <v>171</v>
      </c>
      <c r="GE4" s="252"/>
      <c r="GF4" s="252"/>
      <c r="GG4" s="252"/>
      <c r="GH4" s="252"/>
      <c r="GI4" s="254"/>
      <c r="GJ4" s="256"/>
      <c r="GK4" s="264"/>
      <c r="GL4" s="259"/>
      <c r="GM4" s="239"/>
      <c r="GN4" s="7"/>
    </row>
    <row r="5" spans="1:197" s="28" customFormat="1" ht="246" customHeight="1" thickBot="1">
      <c r="A5" s="267"/>
      <c r="B5" s="271"/>
      <c r="C5" s="275" t="s">
        <v>204</v>
      </c>
      <c r="D5" s="276"/>
      <c r="E5" s="275" t="s">
        <v>77</v>
      </c>
      <c r="F5" s="276"/>
      <c r="G5" s="280"/>
      <c r="H5" s="262"/>
      <c r="I5" s="262"/>
      <c r="J5" s="244"/>
      <c r="K5" s="250"/>
      <c r="L5" s="282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57"/>
      <c r="GK5" s="265"/>
      <c r="GL5" s="260"/>
      <c r="GM5" s="239"/>
      <c r="GN5" s="7"/>
    </row>
    <row r="6" spans="1:197" s="28" customFormat="1" ht="19.5" thickBot="1">
      <c r="A6" s="268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1053</v>
      </c>
      <c r="H9" s="174">
        <f>'Исходные данные'!D11</f>
        <v>5981658</v>
      </c>
      <c r="I9" s="175">
        <f>'Расчет КРП'!G7</f>
        <v>3.7745098039215685</v>
      </c>
      <c r="J9" s="176" t="s">
        <v>8</v>
      </c>
      <c r="K9" s="205">
        <f t="shared" ref="K9:K19" si="104">((H9/G9)/($H$20/$G$20))/I9</f>
        <v>0.82182683347458885</v>
      </c>
      <c r="L9" s="154">
        <f t="shared" ref="L9:L19" si="105">$D$20*G9/$G$20</f>
        <v>987674.06767390552</v>
      </c>
      <c r="M9" s="177">
        <f t="shared" ref="M9:M19" si="106">(((H9+L9)/G9)/$J$20)/I9</f>
        <v>0.95752450317443005</v>
      </c>
      <c r="N9" s="178" t="s">
        <v>8</v>
      </c>
      <c r="O9" s="179">
        <f t="shared" ref="O9:O19" si="107">$N$20-M9</f>
        <v>-0.40540588170912484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0.95752450317443005</v>
      </c>
      <c r="U9" s="185">
        <f t="shared" ref="U9:U19" si="111">S$20-T9</f>
        <v>-0.29401929198222665</v>
      </c>
      <c r="V9" s="186">
        <f t="shared" ref="V9:V19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0.95752450317443005</v>
      </c>
      <c r="AA9" s="185">
        <f t="shared" ref="AA9:AA19" si="115">Y$20-Z9</f>
        <v>-0.29401929198222665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0.95752450317443005</v>
      </c>
      <c r="AG9" s="185">
        <f t="shared" ref="AG9:AG19" si="119">AE$20-AF9</f>
        <v>-0.29401929198222665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0.95752450317443005</v>
      </c>
      <c r="AM9" s="185">
        <f t="shared" ref="AM9:AM19" si="123">AK$20-AL9</f>
        <v>-0.29401929198222665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0.95752450317443005</v>
      </c>
      <c r="AS9" s="185">
        <f t="shared" ref="AS9:AS19" si="127">AQ$20-AR9</f>
        <v>-0.29401929198222665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0.95752450317443005</v>
      </c>
      <c r="AY9" s="185">
        <f t="shared" ref="AY9:AY19" si="131">AW$20-AX9</f>
        <v>-0.29401929198222665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0.95752450317443005</v>
      </c>
      <c r="BE9" s="185">
        <f t="shared" ref="BE9:BE19" si="135">BC$20-BD9</f>
        <v>-0.29401929198222665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0.95752450317443005</v>
      </c>
      <c r="BK9" s="185">
        <f t="shared" ref="BK9:BK19" si="139">BI$20-BJ9</f>
        <v>-0.29401929198222665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0.95752450317443005</v>
      </c>
      <c r="BQ9" s="185">
        <f t="shared" ref="BQ9:BQ19" si="143">BO$20-BP9</f>
        <v>-0.29401929198222665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0.95752450317443005</v>
      </c>
      <c r="BW9" s="185">
        <f t="shared" ref="BW9:BW19" si="147">BU$20-BV9</f>
        <v>-0.29401929198222665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0.95752450317443005</v>
      </c>
      <c r="CC9" s="185">
        <f t="shared" ref="CC9:CC19" si="151">CA$20-CB9</f>
        <v>-0.29401929198222665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0.95752450317443005</v>
      </c>
      <c r="CI9" s="185">
        <f t="shared" ref="CI9:CI19" si="155">CG$20-CH9</f>
        <v>-0.29401929198222665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0.95752450317443005</v>
      </c>
      <c r="CO9" s="185">
        <f t="shared" ref="CO9:CO19" si="159">CM$20-CN9</f>
        <v>-0.29401929198222665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0.95752450317443005</v>
      </c>
      <c r="CU9" s="185">
        <f t="shared" ref="CU9:CU19" si="163">CS$20-CT9</f>
        <v>-0.29401929198222665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0.95752450317443005</v>
      </c>
      <c r="DA9" s="185">
        <f t="shared" ref="DA9:DA19" si="167">CY$20-CZ9</f>
        <v>-0.29401929198222665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0.95752450317443005</v>
      </c>
      <c r="DG9" s="185">
        <f t="shared" ref="DG9:DG19" si="171">DE$20-DF9</f>
        <v>-0.29401929198222665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0.95752450317443005</v>
      </c>
      <c r="DM9" s="185">
        <f t="shared" ref="DM9:DM19" si="175">DK$20-DL9</f>
        <v>-0.29401929198222665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0.95752450317443005</v>
      </c>
      <c r="DS9" s="185">
        <f t="shared" ref="DS9:DS19" si="179">DQ$20-DR9</f>
        <v>-0.29401929198222665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0.95752450317443005</v>
      </c>
      <c r="DY9" s="179">
        <f t="shared" ref="DY9:DY19" si="183">DW$20-DX9</f>
        <v>-0.29401929198222665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0.95752450317443005</v>
      </c>
      <c r="EE9" s="179">
        <f t="shared" ref="EE9:EE19" si="187">EC$20-ED9</f>
        <v>-0.29401929198222665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0.95752450317443005</v>
      </c>
      <c r="EK9" s="179">
        <f t="shared" ref="EK9:EK19" si="191">EI$20-EJ9</f>
        <v>-0.29401929198222665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0.95752450317443005</v>
      </c>
      <c r="EQ9" s="185">
        <f t="shared" ref="EQ9:EQ19" si="195">EO$20-EP9</f>
        <v>-0.29401929198222665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0.95752450317443005</v>
      </c>
      <c r="EW9" s="179">
        <f t="shared" ref="EW9:EW19" si="199">EU$20-EV9</f>
        <v>-0.29401929198222665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0.95752450317443005</v>
      </c>
      <c r="FC9" s="179">
        <f t="shared" ref="FC9:FC19" si="203">FA$20-FB9</f>
        <v>-0.29401929198222665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0.95752450317443005</v>
      </c>
      <c r="FI9" s="179">
        <f t="shared" ref="FI9:FI19" si="207">FG$20-FH9</f>
        <v>-0.29401929198222665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0.95752450317443005</v>
      </c>
      <c r="FO9" s="179">
        <f t="shared" ref="FO9:FO19" si="211">FM$20-FN9</f>
        <v>-0.29401929198222665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0.95752450317443005</v>
      </c>
      <c r="FU9" s="179">
        <f t="shared" ref="FU9:FU19" si="215">FS$20-FT9</f>
        <v>-0.29401929198222665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0.95752450317443005</v>
      </c>
      <c r="GA9" s="179">
        <f t="shared" ref="GA9:GA19" si="219">FY$20-FZ9</f>
        <v>-0.29401929198222665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0.95752450317443005</v>
      </c>
      <c r="GG9" s="179">
        <f t="shared" ref="GG9:GG19" si="223">GE$20-GF9</f>
        <v>-0.29401929198222665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987674.06767390552</v>
      </c>
      <c r="GL9" s="208">
        <f t="shared" ref="GL9:GL19" si="227">K9+GK9/($H$20/$G$20)/G9/I9</f>
        <v>0.95752450317443005</v>
      </c>
      <c r="GM9" s="213">
        <v>987674.07</v>
      </c>
      <c r="GO9" s="215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2256</v>
      </c>
      <c r="H10" s="33">
        <f>'Исходные данные'!D12</f>
        <v>1287598</v>
      </c>
      <c r="I10" s="34">
        <f>'Расчет КРП'!G8</f>
        <v>2.7941176470588234</v>
      </c>
      <c r="J10" s="116" t="s">
        <v>8</v>
      </c>
      <c r="K10" s="120">
        <f t="shared" si="104"/>
        <v>0.11154347683063465</v>
      </c>
      <c r="L10" s="75">
        <f t="shared" si="105"/>
        <v>2116042.4469822706</v>
      </c>
      <c r="M10" s="72">
        <f t="shared" si="106"/>
        <v>0.2948543639690166</v>
      </c>
      <c r="N10" s="32" t="s">
        <v>8</v>
      </c>
      <c r="O10" s="35">
        <f t="shared" si="107"/>
        <v>0.25726425749628862</v>
      </c>
      <c r="P10" s="36">
        <f t="shared" si="108"/>
        <v>4490788.0444561718</v>
      </c>
      <c r="Q10" s="77">
        <f t="shared" si="109"/>
        <v>3100621.1150932657</v>
      </c>
      <c r="R10" s="155" t="s">
        <v>8</v>
      </c>
      <c r="S10" s="32" t="s">
        <v>8</v>
      </c>
      <c r="T10" s="37">
        <f t="shared" si="110"/>
        <v>0.56345843100856019</v>
      </c>
      <c r="U10" s="35">
        <f t="shared" si="111"/>
        <v>0.10004678018364321</v>
      </c>
      <c r="V10" s="52">
        <f t="shared" si="112"/>
        <v>1933207.0189847569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0.56345843100856019</v>
      </c>
      <c r="AA10" s="35">
        <f t="shared" si="115"/>
        <v>0.10004678018364321</v>
      </c>
      <c r="AB10" s="52">
        <f t="shared" si="116"/>
        <v>1933207.0189847569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0.56345843100856019</v>
      </c>
      <c r="AG10" s="35">
        <f t="shared" si="119"/>
        <v>0.10004678018364321</v>
      </c>
      <c r="AH10" s="52">
        <f t="shared" si="120"/>
        <v>1933207.0189847569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0.56345843100856019</v>
      </c>
      <c r="AM10" s="35">
        <f t="shared" si="123"/>
        <v>0.10004678018364321</v>
      </c>
      <c r="AN10" s="52">
        <f t="shared" si="124"/>
        <v>1933207.0189847569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0.56345843100856019</v>
      </c>
      <c r="AS10" s="35">
        <f t="shared" si="127"/>
        <v>0.10004678018364321</v>
      </c>
      <c r="AT10" s="52">
        <f t="shared" si="128"/>
        <v>1933207.0189847569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0.56345843100856019</v>
      </c>
      <c r="AY10" s="35">
        <f t="shared" si="131"/>
        <v>0.10004678018364321</v>
      </c>
      <c r="AZ10" s="52">
        <f t="shared" si="132"/>
        <v>1933207.0189847569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0.56345843100856019</v>
      </c>
      <c r="BE10" s="35">
        <f t="shared" si="135"/>
        <v>0.10004678018364321</v>
      </c>
      <c r="BF10" s="52">
        <f t="shared" si="136"/>
        <v>1933207.0189847569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0.56345843100856019</v>
      </c>
      <c r="BK10" s="35">
        <f t="shared" si="139"/>
        <v>0.10004678018364321</v>
      </c>
      <c r="BL10" s="52">
        <f t="shared" si="140"/>
        <v>1933207.0189847569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0.56345843100856019</v>
      </c>
      <c r="BQ10" s="35">
        <f t="shared" si="143"/>
        <v>0.10004678018364321</v>
      </c>
      <c r="BR10" s="52">
        <f t="shared" si="144"/>
        <v>1933207.0189847569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0.56345843100856019</v>
      </c>
      <c r="BW10" s="35">
        <f t="shared" si="147"/>
        <v>0.10004678018364321</v>
      </c>
      <c r="BX10" s="52">
        <f t="shared" si="148"/>
        <v>1933207.0189847569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0.56345843100856019</v>
      </c>
      <c r="CC10" s="35">
        <f t="shared" si="151"/>
        <v>0.10004678018364321</v>
      </c>
      <c r="CD10" s="52">
        <f t="shared" si="152"/>
        <v>1933207.0189847569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0.56345843100856019</v>
      </c>
      <c r="CI10" s="35">
        <f t="shared" si="155"/>
        <v>0.10004678018364321</v>
      </c>
      <c r="CJ10" s="52">
        <f t="shared" si="156"/>
        <v>1933207.0189847569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0.56345843100856019</v>
      </c>
      <c r="CO10" s="35">
        <f t="shared" si="159"/>
        <v>0.10004678018364321</v>
      </c>
      <c r="CP10" s="52">
        <f t="shared" si="160"/>
        <v>1933207.0189847569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0.56345843100856019</v>
      </c>
      <c r="CU10" s="35">
        <f t="shared" si="163"/>
        <v>0.10004678018364321</v>
      </c>
      <c r="CV10" s="52">
        <f t="shared" si="164"/>
        <v>1933207.0189847569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0.56345843100856019</v>
      </c>
      <c r="DA10" s="35">
        <f t="shared" si="167"/>
        <v>0.10004678018364321</v>
      </c>
      <c r="DB10" s="52">
        <f t="shared" si="168"/>
        <v>1933207.0189847569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0.56345843100856019</v>
      </c>
      <c r="DG10" s="35">
        <f t="shared" si="171"/>
        <v>0.10004678018364321</v>
      </c>
      <c r="DH10" s="52">
        <f t="shared" si="172"/>
        <v>1933207.0189847569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0.56345843100856019</v>
      </c>
      <c r="DM10" s="35">
        <f t="shared" si="175"/>
        <v>0.10004678018364321</v>
      </c>
      <c r="DN10" s="52">
        <f t="shared" si="176"/>
        <v>1933207.0189847569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0.56345843100856019</v>
      </c>
      <c r="DS10" s="35">
        <f t="shared" si="179"/>
        <v>0.10004678018364321</v>
      </c>
      <c r="DT10" s="52">
        <f t="shared" si="180"/>
        <v>1933207.0189847569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0.56345843100856019</v>
      </c>
      <c r="DY10" s="35">
        <f t="shared" si="183"/>
        <v>0.10004678018364321</v>
      </c>
      <c r="DZ10" s="36">
        <f t="shared" si="184"/>
        <v>1933207.0189847569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0.56345843100856019</v>
      </c>
      <c r="EE10" s="35">
        <f t="shared" si="187"/>
        <v>0.10004678018364321</v>
      </c>
      <c r="EF10" s="36">
        <f t="shared" si="188"/>
        <v>1933207.0189847569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0.56345843100856019</v>
      </c>
      <c r="EK10" s="35">
        <f t="shared" si="191"/>
        <v>0.10004678018364321</v>
      </c>
      <c r="EL10" s="36">
        <f t="shared" si="192"/>
        <v>1933207.0189847569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0.56345843100856019</v>
      </c>
      <c r="EQ10" s="35">
        <f t="shared" si="195"/>
        <v>0.10004678018364321</v>
      </c>
      <c r="ER10" s="36">
        <f t="shared" si="196"/>
        <v>1933207.0189847569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0.56345843100856019</v>
      </c>
      <c r="EW10" s="35">
        <f t="shared" si="199"/>
        <v>0.10004678018364321</v>
      </c>
      <c r="EX10" s="36">
        <f t="shared" si="200"/>
        <v>1933207.0189847569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0.56345843100856019</v>
      </c>
      <c r="FC10" s="35">
        <f t="shared" si="203"/>
        <v>0.10004678018364321</v>
      </c>
      <c r="FD10" s="36">
        <f t="shared" si="204"/>
        <v>1933207.0189847569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0.56345843100856019</v>
      </c>
      <c r="FI10" s="35">
        <f t="shared" si="207"/>
        <v>0.10004678018364321</v>
      </c>
      <c r="FJ10" s="36">
        <f t="shared" si="208"/>
        <v>1933207.0189847569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0.56345843100856019</v>
      </c>
      <c r="FO10" s="35">
        <f t="shared" si="211"/>
        <v>0.10004678018364321</v>
      </c>
      <c r="FP10" s="36">
        <f t="shared" si="212"/>
        <v>1933207.0189847569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0.56345843100856019</v>
      </c>
      <c r="FU10" s="35">
        <f t="shared" si="215"/>
        <v>0.10004678018364321</v>
      </c>
      <c r="FV10" s="36">
        <f t="shared" si="216"/>
        <v>1933207.0189847569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0.56345843100856019</v>
      </c>
      <c r="GA10" s="35">
        <f t="shared" si="219"/>
        <v>0.10004678018364321</v>
      </c>
      <c r="GB10" s="36">
        <f t="shared" si="220"/>
        <v>1933207.0189847569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0.56345843100856019</v>
      </c>
      <c r="GG10" s="35">
        <f t="shared" si="223"/>
        <v>0.10004678018364321</v>
      </c>
      <c r="GH10" s="36">
        <f t="shared" si="224"/>
        <v>1933207.0189847569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3100621.1150932657</v>
      </c>
      <c r="GK10" s="102">
        <f t="shared" si="226"/>
        <v>5216663.5620755367</v>
      </c>
      <c r="GL10" s="83">
        <f t="shared" si="227"/>
        <v>0.56345843100856019</v>
      </c>
      <c r="GM10" s="213">
        <v>5216663.5599999996</v>
      </c>
      <c r="GN10" s="1"/>
      <c r="GO10" s="215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467</v>
      </c>
      <c r="H11" s="33">
        <f>'Исходные данные'!D13</f>
        <v>465455</v>
      </c>
      <c r="I11" s="34">
        <f>'Расчет КРП'!G9</f>
        <v>3.4705882352941178</v>
      </c>
      <c r="J11" s="116" t="s">
        <v>8</v>
      </c>
      <c r="K11" s="120">
        <f t="shared" si="104"/>
        <v>0.15682142527492299</v>
      </c>
      <c r="L11" s="75">
        <f t="shared" si="105"/>
        <v>438028.2902219505</v>
      </c>
      <c r="M11" s="72">
        <f t="shared" si="106"/>
        <v>0.30440222424226437</v>
      </c>
      <c r="N11" s="32" t="s">
        <v>8</v>
      </c>
      <c r="O11" s="35">
        <f t="shared" si="107"/>
        <v>0.24771639722304084</v>
      </c>
      <c r="P11" s="36">
        <f t="shared" si="108"/>
        <v>1111818.8874858734</v>
      </c>
      <c r="Q11" s="77">
        <f t="shared" si="109"/>
        <v>767644.58366141154</v>
      </c>
      <c r="R11" s="155" t="s">
        <v>8</v>
      </c>
      <c r="S11" s="32" t="s">
        <v>8</v>
      </c>
      <c r="T11" s="37">
        <f t="shared" si="110"/>
        <v>0.56303757613311822</v>
      </c>
      <c r="U11" s="35">
        <f t="shared" si="111"/>
        <v>0.10046763505908518</v>
      </c>
      <c r="V11" s="52">
        <f t="shared" si="112"/>
        <v>499157.51467928197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0.56303757613311822</v>
      </c>
      <c r="AA11" s="35">
        <f t="shared" si="115"/>
        <v>0.10046763505908518</v>
      </c>
      <c r="AB11" s="52">
        <f t="shared" si="116"/>
        <v>499157.51467928197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0.56303757613311822</v>
      </c>
      <c r="AG11" s="35">
        <f t="shared" si="119"/>
        <v>0.10046763505908518</v>
      </c>
      <c r="AH11" s="52">
        <f t="shared" si="120"/>
        <v>499157.51467928197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0.56303757613311822</v>
      </c>
      <c r="AM11" s="35">
        <f t="shared" si="123"/>
        <v>0.10046763505908518</v>
      </c>
      <c r="AN11" s="52">
        <f t="shared" si="124"/>
        <v>499157.51467928197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0.56303757613311822</v>
      </c>
      <c r="AS11" s="35">
        <f t="shared" si="127"/>
        <v>0.10046763505908518</v>
      </c>
      <c r="AT11" s="52">
        <f t="shared" si="128"/>
        <v>499157.51467928197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0.56303757613311822</v>
      </c>
      <c r="AY11" s="35">
        <f t="shared" si="131"/>
        <v>0.10046763505908518</v>
      </c>
      <c r="AZ11" s="52">
        <f t="shared" si="132"/>
        <v>499157.51467928197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0.56303757613311822</v>
      </c>
      <c r="BE11" s="35">
        <f t="shared" si="135"/>
        <v>0.10046763505908518</v>
      </c>
      <c r="BF11" s="52">
        <f t="shared" si="136"/>
        <v>499157.51467928197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0.56303757613311822</v>
      </c>
      <c r="BK11" s="35">
        <f t="shared" si="139"/>
        <v>0.10046763505908518</v>
      </c>
      <c r="BL11" s="52">
        <f t="shared" si="140"/>
        <v>499157.51467928197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0.56303757613311822</v>
      </c>
      <c r="BQ11" s="35">
        <f t="shared" si="143"/>
        <v>0.10046763505908518</v>
      </c>
      <c r="BR11" s="52">
        <f t="shared" si="144"/>
        <v>499157.51467928197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0.56303757613311822</v>
      </c>
      <c r="BW11" s="35">
        <f t="shared" si="147"/>
        <v>0.10046763505908518</v>
      </c>
      <c r="BX11" s="52">
        <f t="shared" si="148"/>
        <v>499157.51467928197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0.56303757613311822</v>
      </c>
      <c r="CC11" s="35">
        <f t="shared" si="151"/>
        <v>0.10046763505908518</v>
      </c>
      <c r="CD11" s="52">
        <f t="shared" si="152"/>
        <v>499157.51467928197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0.56303757613311822</v>
      </c>
      <c r="CI11" s="35">
        <f t="shared" si="155"/>
        <v>0.10046763505908518</v>
      </c>
      <c r="CJ11" s="52">
        <f t="shared" si="156"/>
        <v>499157.51467928197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0.56303757613311822</v>
      </c>
      <c r="CO11" s="35">
        <f t="shared" si="159"/>
        <v>0.10046763505908518</v>
      </c>
      <c r="CP11" s="52">
        <f t="shared" si="160"/>
        <v>499157.51467928197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0.56303757613311822</v>
      </c>
      <c r="CU11" s="35">
        <f t="shared" si="163"/>
        <v>0.10046763505908518</v>
      </c>
      <c r="CV11" s="52">
        <f t="shared" si="164"/>
        <v>499157.51467928197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0.56303757613311822</v>
      </c>
      <c r="DA11" s="35">
        <f t="shared" si="167"/>
        <v>0.10046763505908518</v>
      </c>
      <c r="DB11" s="52">
        <f t="shared" si="168"/>
        <v>499157.51467928197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0.56303757613311822</v>
      </c>
      <c r="DG11" s="35">
        <f t="shared" si="171"/>
        <v>0.10046763505908518</v>
      </c>
      <c r="DH11" s="52">
        <f t="shared" si="172"/>
        <v>499157.51467928197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0.56303757613311822</v>
      </c>
      <c r="DM11" s="35">
        <f t="shared" si="175"/>
        <v>0.10046763505908518</v>
      </c>
      <c r="DN11" s="52">
        <f t="shared" si="176"/>
        <v>499157.51467928197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0.56303757613311822</v>
      </c>
      <c r="DS11" s="35">
        <f t="shared" si="179"/>
        <v>0.10046763505908518</v>
      </c>
      <c r="DT11" s="52">
        <f t="shared" si="180"/>
        <v>499157.51467928197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0.56303757613311822</v>
      </c>
      <c r="DY11" s="35">
        <f t="shared" si="183"/>
        <v>0.10046763505908518</v>
      </c>
      <c r="DZ11" s="36">
        <f t="shared" si="184"/>
        <v>499157.51467928197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0.56303757613311822</v>
      </c>
      <c r="EE11" s="35">
        <f t="shared" si="187"/>
        <v>0.10046763505908518</v>
      </c>
      <c r="EF11" s="36">
        <f t="shared" si="188"/>
        <v>499157.51467928197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0.56303757613311822</v>
      </c>
      <c r="EK11" s="35">
        <f t="shared" si="191"/>
        <v>0.10046763505908518</v>
      </c>
      <c r="EL11" s="36">
        <f t="shared" si="192"/>
        <v>499157.51467928197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0.56303757613311822</v>
      </c>
      <c r="EQ11" s="35">
        <f t="shared" si="195"/>
        <v>0.10046763505908518</v>
      </c>
      <c r="ER11" s="36">
        <f t="shared" si="196"/>
        <v>499157.51467928197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0.56303757613311822</v>
      </c>
      <c r="EW11" s="35">
        <f t="shared" si="199"/>
        <v>0.10046763505908518</v>
      </c>
      <c r="EX11" s="36">
        <f t="shared" si="200"/>
        <v>499157.51467928197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0.56303757613311822</v>
      </c>
      <c r="FC11" s="35">
        <f t="shared" si="203"/>
        <v>0.10046763505908518</v>
      </c>
      <c r="FD11" s="36">
        <f t="shared" si="204"/>
        <v>499157.51467928197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0.56303757613311822</v>
      </c>
      <c r="FI11" s="35">
        <f t="shared" si="207"/>
        <v>0.10046763505908518</v>
      </c>
      <c r="FJ11" s="36">
        <f t="shared" si="208"/>
        <v>499157.51467928197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0.56303757613311822</v>
      </c>
      <c r="FO11" s="35">
        <f t="shared" si="211"/>
        <v>0.10046763505908518</v>
      </c>
      <c r="FP11" s="36">
        <f t="shared" si="212"/>
        <v>499157.51467928197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0.56303757613311822</v>
      </c>
      <c r="FU11" s="35">
        <f t="shared" si="215"/>
        <v>0.10046763505908518</v>
      </c>
      <c r="FV11" s="36">
        <f t="shared" si="216"/>
        <v>499157.51467928197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0.56303757613311822</v>
      </c>
      <c r="GA11" s="35">
        <f t="shared" si="219"/>
        <v>0.10046763505908518</v>
      </c>
      <c r="GB11" s="36">
        <f t="shared" si="220"/>
        <v>499157.51467928197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0.56303757613311822</v>
      </c>
      <c r="GG11" s="35">
        <f t="shared" si="223"/>
        <v>0.10046763505908518</v>
      </c>
      <c r="GH11" s="36">
        <f t="shared" si="224"/>
        <v>499157.51467928197</v>
      </c>
      <c r="GI11" s="132">
        <f t="shared" si="225"/>
        <v>0</v>
      </c>
      <c r="GJ11" s="156">
        <f t="shared" si="228"/>
        <v>767644.58366141154</v>
      </c>
      <c r="GK11" s="102">
        <f t="shared" si="226"/>
        <v>1205672.8738833619</v>
      </c>
      <c r="GL11" s="83">
        <f t="shared" si="227"/>
        <v>0.56303757613311822</v>
      </c>
      <c r="GM11" s="213">
        <v>1205672.8700000001</v>
      </c>
      <c r="GN11" s="1"/>
      <c r="GO11" s="215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1948</v>
      </c>
      <c r="H12" s="33">
        <f>'Исходные данные'!D14</f>
        <v>1632008</v>
      </c>
      <c r="I12" s="34">
        <f>'Расчет КРП'!G10</f>
        <v>3.1470588235294117</v>
      </c>
      <c r="J12" s="116" t="s">
        <v>8</v>
      </c>
      <c r="K12" s="120">
        <f t="shared" si="104"/>
        <v>0.14537045094909673</v>
      </c>
      <c r="L12" s="75">
        <f t="shared" si="105"/>
        <v>1827150.1270928471</v>
      </c>
      <c r="M12" s="72">
        <f t="shared" si="106"/>
        <v>0.30812310775420221</v>
      </c>
      <c r="N12" s="32" t="s">
        <v>8</v>
      </c>
      <c r="O12" s="35">
        <f t="shared" si="107"/>
        <v>0.24399551371110301</v>
      </c>
      <c r="P12" s="36">
        <f t="shared" si="108"/>
        <v>4142237.3087331806</v>
      </c>
      <c r="Q12" s="77">
        <f t="shared" si="109"/>
        <v>2859967.6350880936</v>
      </c>
      <c r="R12" s="155" t="s">
        <v>8</v>
      </c>
      <c r="S12" s="32" t="s">
        <v>8</v>
      </c>
      <c r="T12" s="37">
        <f t="shared" si="110"/>
        <v>0.56287356535770527</v>
      </c>
      <c r="U12" s="35">
        <f t="shared" si="111"/>
        <v>0.10063164583449813</v>
      </c>
      <c r="V12" s="52">
        <f t="shared" si="112"/>
        <v>1891123.3297282704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0.56287356535770527</v>
      </c>
      <c r="AA12" s="35">
        <f t="shared" si="115"/>
        <v>0.10063164583449813</v>
      </c>
      <c r="AB12" s="52">
        <f t="shared" si="116"/>
        <v>1891123.3297282704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0.56287356535770527</v>
      </c>
      <c r="AG12" s="35">
        <f t="shared" si="119"/>
        <v>0.10063164583449813</v>
      </c>
      <c r="AH12" s="52">
        <f t="shared" si="120"/>
        <v>1891123.3297282704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0.56287356535770527</v>
      </c>
      <c r="AM12" s="35">
        <f t="shared" si="123"/>
        <v>0.10063164583449813</v>
      </c>
      <c r="AN12" s="52">
        <f t="shared" si="124"/>
        <v>1891123.3297282704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0.56287356535770527</v>
      </c>
      <c r="AS12" s="35">
        <f t="shared" si="127"/>
        <v>0.10063164583449813</v>
      </c>
      <c r="AT12" s="52">
        <f t="shared" si="128"/>
        <v>1891123.3297282704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0.56287356535770527</v>
      </c>
      <c r="AY12" s="35">
        <f t="shared" si="131"/>
        <v>0.10063164583449813</v>
      </c>
      <c r="AZ12" s="52">
        <f t="shared" si="132"/>
        <v>1891123.3297282704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0.56287356535770527</v>
      </c>
      <c r="BE12" s="35">
        <f t="shared" si="135"/>
        <v>0.10063164583449813</v>
      </c>
      <c r="BF12" s="52">
        <f t="shared" si="136"/>
        <v>1891123.3297282704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0.56287356535770527</v>
      </c>
      <c r="BK12" s="35">
        <f t="shared" si="139"/>
        <v>0.10063164583449813</v>
      </c>
      <c r="BL12" s="52">
        <f t="shared" si="140"/>
        <v>1891123.3297282704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0.56287356535770527</v>
      </c>
      <c r="BQ12" s="35">
        <f t="shared" si="143"/>
        <v>0.10063164583449813</v>
      </c>
      <c r="BR12" s="52">
        <f t="shared" si="144"/>
        <v>1891123.3297282704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0.56287356535770527</v>
      </c>
      <c r="BW12" s="35">
        <f t="shared" si="147"/>
        <v>0.10063164583449813</v>
      </c>
      <c r="BX12" s="52">
        <f t="shared" si="148"/>
        <v>1891123.3297282704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0.56287356535770527</v>
      </c>
      <c r="CC12" s="35">
        <f t="shared" si="151"/>
        <v>0.10063164583449813</v>
      </c>
      <c r="CD12" s="52">
        <f t="shared" si="152"/>
        <v>1891123.3297282704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0.56287356535770527</v>
      </c>
      <c r="CI12" s="35">
        <f t="shared" si="155"/>
        <v>0.10063164583449813</v>
      </c>
      <c r="CJ12" s="52">
        <f t="shared" si="156"/>
        <v>1891123.3297282704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0.56287356535770527</v>
      </c>
      <c r="CO12" s="35">
        <f t="shared" si="159"/>
        <v>0.10063164583449813</v>
      </c>
      <c r="CP12" s="52">
        <f t="shared" si="160"/>
        <v>1891123.3297282704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0.56287356535770527</v>
      </c>
      <c r="CU12" s="35">
        <f t="shared" si="163"/>
        <v>0.10063164583449813</v>
      </c>
      <c r="CV12" s="52">
        <f t="shared" si="164"/>
        <v>1891123.3297282704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0.56287356535770527</v>
      </c>
      <c r="DA12" s="35">
        <f t="shared" si="167"/>
        <v>0.10063164583449813</v>
      </c>
      <c r="DB12" s="52">
        <f t="shared" si="168"/>
        <v>1891123.3297282704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0.56287356535770527</v>
      </c>
      <c r="DG12" s="35">
        <f t="shared" si="171"/>
        <v>0.10063164583449813</v>
      </c>
      <c r="DH12" s="52">
        <f t="shared" si="172"/>
        <v>1891123.3297282704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0.56287356535770527</v>
      </c>
      <c r="DM12" s="35">
        <f t="shared" si="175"/>
        <v>0.10063164583449813</v>
      </c>
      <c r="DN12" s="52">
        <f t="shared" si="176"/>
        <v>1891123.3297282704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0.56287356535770527</v>
      </c>
      <c r="DS12" s="35">
        <f t="shared" si="179"/>
        <v>0.10063164583449813</v>
      </c>
      <c r="DT12" s="52">
        <f t="shared" si="180"/>
        <v>1891123.3297282704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0.56287356535770527</v>
      </c>
      <c r="DY12" s="35">
        <f t="shared" si="183"/>
        <v>0.10063164583449813</v>
      </c>
      <c r="DZ12" s="36">
        <f t="shared" si="184"/>
        <v>1891123.3297282704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0.56287356535770527</v>
      </c>
      <c r="EE12" s="35">
        <f t="shared" si="187"/>
        <v>0.10063164583449813</v>
      </c>
      <c r="EF12" s="36">
        <f t="shared" si="188"/>
        <v>1891123.3297282704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0.56287356535770527</v>
      </c>
      <c r="EK12" s="35">
        <f t="shared" si="191"/>
        <v>0.10063164583449813</v>
      </c>
      <c r="EL12" s="36">
        <f t="shared" si="192"/>
        <v>1891123.3297282704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0.56287356535770527</v>
      </c>
      <c r="EQ12" s="35">
        <f t="shared" si="195"/>
        <v>0.10063164583449813</v>
      </c>
      <c r="ER12" s="36">
        <f t="shared" si="196"/>
        <v>1891123.3297282704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0.56287356535770527</v>
      </c>
      <c r="EW12" s="35">
        <f t="shared" si="199"/>
        <v>0.10063164583449813</v>
      </c>
      <c r="EX12" s="36">
        <f t="shared" si="200"/>
        <v>1891123.3297282704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0.56287356535770527</v>
      </c>
      <c r="FC12" s="35">
        <f t="shared" si="203"/>
        <v>0.10063164583449813</v>
      </c>
      <c r="FD12" s="36">
        <f t="shared" si="204"/>
        <v>1891123.3297282704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0.56287356535770527</v>
      </c>
      <c r="FI12" s="35">
        <f t="shared" si="207"/>
        <v>0.10063164583449813</v>
      </c>
      <c r="FJ12" s="36">
        <f t="shared" si="208"/>
        <v>1891123.3297282704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0.56287356535770527</v>
      </c>
      <c r="FO12" s="35">
        <f t="shared" si="211"/>
        <v>0.10063164583449813</v>
      </c>
      <c r="FP12" s="36">
        <f t="shared" si="212"/>
        <v>1891123.3297282704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0.56287356535770527</v>
      </c>
      <c r="FU12" s="35">
        <f t="shared" si="215"/>
        <v>0.10063164583449813</v>
      </c>
      <c r="FV12" s="36">
        <f t="shared" si="216"/>
        <v>1891123.3297282704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0.56287356535770527</v>
      </c>
      <c r="GA12" s="35">
        <f t="shared" si="219"/>
        <v>0.10063164583449813</v>
      </c>
      <c r="GB12" s="36">
        <f t="shared" si="220"/>
        <v>1891123.3297282704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0.56287356535770527</v>
      </c>
      <c r="GG12" s="35">
        <f t="shared" si="223"/>
        <v>0.10063164583449813</v>
      </c>
      <c r="GH12" s="36">
        <f t="shared" si="224"/>
        <v>1891123.3297282704</v>
      </c>
      <c r="GI12" s="132">
        <f t="shared" si="225"/>
        <v>0</v>
      </c>
      <c r="GJ12" s="156">
        <f t="shared" si="228"/>
        <v>2859967.6350880936</v>
      </c>
      <c r="GK12" s="102">
        <f t="shared" si="226"/>
        <v>4687117.7621809412</v>
      </c>
      <c r="GL12" s="83">
        <f t="shared" si="227"/>
        <v>0.56287356535770527</v>
      </c>
      <c r="GM12" s="213">
        <v>4687117.76</v>
      </c>
      <c r="GN12" s="1"/>
      <c r="GO12" s="215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2143</v>
      </c>
      <c r="H13" s="169">
        <f>'Исходные данные'!D15</f>
        <v>6747730</v>
      </c>
      <c r="I13" s="196">
        <f>'Расчет КРП'!G11</f>
        <v>2.8823529411764706</v>
      </c>
      <c r="J13" s="197" t="s">
        <v>8</v>
      </c>
      <c r="K13" s="120">
        <f t="shared" si="104"/>
        <v>0.59653514385122497</v>
      </c>
      <c r="L13" s="75">
        <f t="shared" si="105"/>
        <v>2010052.7322176443</v>
      </c>
      <c r="M13" s="198">
        <f t="shared" si="106"/>
        <v>0.77423447322006456</v>
      </c>
      <c r="N13" s="199" t="s">
        <v>8</v>
      </c>
      <c r="O13" s="200">
        <f t="shared" si="107"/>
        <v>-0.22211585175475934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0.77423447322006456</v>
      </c>
      <c r="U13" s="200">
        <f t="shared" si="111"/>
        <v>-0.11072926202786115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0.77423447322006456</v>
      </c>
      <c r="AA13" s="200">
        <f t="shared" si="115"/>
        <v>-0.11072926202786115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0.77423447322006456</v>
      </c>
      <c r="AG13" s="200">
        <f t="shared" si="119"/>
        <v>-0.11072926202786115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0.77423447322006456</v>
      </c>
      <c r="AM13" s="200">
        <f t="shared" si="123"/>
        <v>-0.11072926202786115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0.77423447322006456</v>
      </c>
      <c r="AS13" s="200">
        <f t="shared" si="127"/>
        <v>-0.11072926202786115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0.77423447322006456</v>
      </c>
      <c r="AY13" s="200">
        <f t="shared" si="131"/>
        <v>-0.11072926202786115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0.77423447322006456</v>
      </c>
      <c r="BE13" s="200">
        <f t="shared" si="135"/>
        <v>-0.11072926202786115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0.77423447322006456</v>
      </c>
      <c r="BK13" s="200">
        <f t="shared" si="139"/>
        <v>-0.11072926202786115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0.77423447322006456</v>
      </c>
      <c r="BQ13" s="200">
        <f t="shared" si="143"/>
        <v>-0.11072926202786115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0.77423447322006456</v>
      </c>
      <c r="BW13" s="200">
        <f t="shared" si="147"/>
        <v>-0.11072926202786115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0.77423447322006456</v>
      </c>
      <c r="CC13" s="200">
        <f t="shared" si="151"/>
        <v>-0.11072926202786115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0.77423447322006456</v>
      </c>
      <c r="CI13" s="200">
        <f t="shared" si="155"/>
        <v>-0.11072926202786115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0.77423447322006456</v>
      </c>
      <c r="CO13" s="200">
        <f t="shared" si="159"/>
        <v>-0.11072926202786115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0.77423447322006456</v>
      </c>
      <c r="CU13" s="200">
        <f t="shared" si="163"/>
        <v>-0.11072926202786115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0.77423447322006456</v>
      </c>
      <c r="DA13" s="200">
        <f t="shared" si="167"/>
        <v>-0.11072926202786115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0.77423447322006456</v>
      </c>
      <c r="DG13" s="200">
        <f t="shared" si="171"/>
        <v>-0.11072926202786115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0.77423447322006456</v>
      </c>
      <c r="DM13" s="200">
        <f t="shared" si="175"/>
        <v>-0.11072926202786115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0.77423447322006456</v>
      </c>
      <c r="DS13" s="200">
        <f t="shared" si="179"/>
        <v>-0.11072926202786115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0.77423447322006456</v>
      </c>
      <c r="DY13" s="200">
        <f t="shared" si="183"/>
        <v>-0.11072926202786115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0.77423447322006456</v>
      </c>
      <c r="EE13" s="200">
        <f t="shared" si="187"/>
        <v>-0.11072926202786115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0.77423447322006456</v>
      </c>
      <c r="EK13" s="200">
        <f t="shared" si="191"/>
        <v>-0.11072926202786115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0.77423447322006456</v>
      </c>
      <c r="EQ13" s="200">
        <f t="shared" si="195"/>
        <v>-0.11072926202786115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0.77423447322006456</v>
      </c>
      <c r="EW13" s="200">
        <f t="shared" si="199"/>
        <v>-0.11072926202786115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0.77423447322006456</v>
      </c>
      <c r="FC13" s="200">
        <f t="shared" si="203"/>
        <v>-0.11072926202786115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0.77423447322006456</v>
      </c>
      <c r="FI13" s="200">
        <f t="shared" si="207"/>
        <v>-0.11072926202786115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0.77423447322006456</v>
      </c>
      <c r="FO13" s="200">
        <f t="shared" si="211"/>
        <v>-0.11072926202786115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0.77423447322006456</v>
      </c>
      <c r="FU13" s="200">
        <f t="shared" si="215"/>
        <v>-0.11072926202786115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0.77423447322006456</v>
      </c>
      <c r="GA13" s="200">
        <f t="shared" si="219"/>
        <v>-0.11072926202786115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0.77423447322006456</v>
      </c>
      <c r="GG13" s="200">
        <f t="shared" si="223"/>
        <v>-0.11072926202786115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2010052.7322176443</v>
      </c>
      <c r="GL13" s="83">
        <f t="shared" si="227"/>
        <v>0.77423447322006456</v>
      </c>
      <c r="GM13" s="213">
        <v>2010052.73</v>
      </c>
      <c r="GO13" s="215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887</v>
      </c>
      <c r="H14" s="33">
        <f>'Исходные данные'!D16</f>
        <v>1779449</v>
      </c>
      <c r="I14" s="34">
        <f>'Расчет КРП'!G12</f>
        <v>3.9411764705882355</v>
      </c>
      <c r="J14" s="116" t="s">
        <v>8</v>
      </c>
      <c r="K14" s="120">
        <f t="shared" si="104"/>
        <v>0.27796090164815496</v>
      </c>
      <c r="L14" s="75">
        <f t="shared" si="105"/>
        <v>831972.36279843701</v>
      </c>
      <c r="M14" s="72">
        <f t="shared" si="106"/>
        <v>0.40792011267909739</v>
      </c>
      <c r="N14" s="32" t="s">
        <v>8</v>
      </c>
      <c r="O14" s="35">
        <f t="shared" si="107"/>
        <v>0.14419850878620782</v>
      </c>
      <c r="P14" s="36">
        <f t="shared" si="108"/>
        <v>1395949.1288371189</v>
      </c>
      <c r="Q14" s="77">
        <f t="shared" si="109"/>
        <v>963819.55719590688</v>
      </c>
      <c r="R14" s="155" t="s">
        <v>8</v>
      </c>
      <c r="S14" s="32" t="s">
        <v>8</v>
      </c>
      <c r="T14" s="37">
        <f t="shared" si="110"/>
        <v>0.55847466813098146</v>
      </c>
      <c r="U14" s="35">
        <f t="shared" si="111"/>
        <v>0.10503054306122195</v>
      </c>
      <c r="V14" s="52">
        <f t="shared" si="112"/>
        <v>1125528.7052706766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0.55847466813098146</v>
      </c>
      <c r="AA14" s="35">
        <f t="shared" si="115"/>
        <v>0.10503054306122195</v>
      </c>
      <c r="AB14" s="52">
        <f t="shared" si="116"/>
        <v>1125528.7052706766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0.55847466813098146</v>
      </c>
      <c r="AG14" s="35">
        <f t="shared" si="119"/>
        <v>0.10503054306122195</v>
      </c>
      <c r="AH14" s="52">
        <f t="shared" si="120"/>
        <v>1125528.7052706766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0.55847466813098146</v>
      </c>
      <c r="AM14" s="35">
        <f t="shared" si="123"/>
        <v>0.10503054306122195</v>
      </c>
      <c r="AN14" s="52">
        <f t="shared" si="124"/>
        <v>1125528.7052706766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0.55847466813098146</v>
      </c>
      <c r="AS14" s="35">
        <f t="shared" si="127"/>
        <v>0.10503054306122195</v>
      </c>
      <c r="AT14" s="52">
        <f t="shared" si="128"/>
        <v>1125528.7052706766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0.55847466813098146</v>
      </c>
      <c r="AY14" s="35">
        <f t="shared" si="131"/>
        <v>0.10503054306122195</v>
      </c>
      <c r="AZ14" s="52">
        <f t="shared" si="132"/>
        <v>1125528.7052706766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0.55847466813098146</v>
      </c>
      <c r="BE14" s="35">
        <f t="shared" si="135"/>
        <v>0.10503054306122195</v>
      </c>
      <c r="BF14" s="52">
        <f t="shared" si="136"/>
        <v>1125528.7052706766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0.55847466813098146</v>
      </c>
      <c r="BK14" s="35">
        <f t="shared" si="139"/>
        <v>0.10503054306122195</v>
      </c>
      <c r="BL14" s="52">
        <f t="shared" si="140"/>
        <v>1125528.7052706766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0.55847466813098146</v>
      </c>
      <c r="BQ14" s="35">
        <f t="shared" si="143"/>
        <v>0.10503054306122195</v>
      </c>
      <c r="BR14" s="52">
        <f t="shared" si="144"/>
        <v>1125528.7052706766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0.55847466813098146</v>
      </c>
      <c r="BW14" s="35">
        <f t="shared" si="147"/>
        <v>0.10503054306122195</v>
      </c>
      <c r="BX14" s="52">
        <f t="shared" si="148"/>
        <v>1125528.7052706766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0.55847466813098146</v>
      </c>
      <c r="CC14" s="35">
        <f t="shared" si="151"/>
        <v>0.10503054306122195</v>
      </c>
      <c r="CD14" s="52">
        <f t="shared" si="152"/>
        <v>1125528.7052706766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0.55847466813098146</v>
      </c>
      <c r="CI14" s="35">
        <f t="shared" si="155"/>
        <v>0.10503054306122195</v>
      </c>
      <c r="CJ14" s="52">
        <f t="shared" si="156"/>
        <v>1125528.7052706766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0.55847466813098146</v>
      </c>
      <c r="CO14" s="35">
        <f t="shared" si="159"/>
        <v>0.10503054306122195</v>
      </c>
      <c r="CP14" s="52">
        <f t="shared" si="160"/>
        <v>1125528.7052706766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0.55847466813098146</v>
      </c>
      <c r="CU14" s="35">
        <f t="shared" si="163"/>
        <v>0.10503054306122195</v>
      </c>
      <c r="CV14" s="52">
        <f t="shared" si="164"/>
        <v>1125528.7052706766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0.55847466813098146</v>
      </c>
      <c r="DA14" s="35">
        <f t="shared" si="167"/>
        <v>0.10503054306122195</v>
      </c>
      <c r="DB14" s="52">
        <f t="shared" si="168"/>
        <v>1125528.7052706766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0.55847466813098146</v>
      </c>
      <c r="DG14" s="35">
        <f t="shared" si="171"/>
        <v>0.10503054306122195</v>
      </c>
      <c r="DH14" s="52">
        <f t="shared" si="172"/>
        <v>1125528.7052706766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0.55847466813098146</v>
      </c>
      <c r="DM14" s="35">
        <f t="shared" si="175"/>
        <v>0.10503054306122195</v>
      </c>
      <c r="DN14" s="52">
        <f t="shared" si="176"/>
        <v>1125528.7052706766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0.55847466813098146</v>
      </c>
      <c r="DS14" s="35">
        <f t="shared" si="179"/>
        <v>0.10503054306122195</v>
      </c>
      <c r="DT14" s="52">
        <f t="shared" si="180"/>
        <v>1125528.7052706766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0.55847466813098146</v>
      </c>
      <c r="DY14" s="35">
        <f t="shared" si="183"/>
        <v>0.10503054306122195</v>
      </c>
      <c r="DZ14" s="36">
        <f t="shared" si="184"/>
        <v>1125528.7052706766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0.55847466813098146</v>
      </c>
      <c r="EE14" s="35">
        <f t="shared" si="187"/>
        <v>0.10503054306122195</v>
      </c>
      <c r="EF14" s="36">
        <f t="shared" si="188"/>
        <v>1125528.7052706766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0.55847466813098146</v>
      </c>
      <c r="EK14" s="35">
        <f t="shared" si="191"/>
        <v>0.10503054306122195</v>
      </c>
      <c r="EL14" s="36">
        <f t="shared" si="192"/>
        <v>1125528.7052706766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0.55847466813098146</v>
      </c>
      <c r="EQ14" s="35">
        <f t="shared" si="195"/>
        <v>0.10503054306122195</v>
      </c>
      <c r="ER14" s="36">
        <f t="shared" si="196"/>
        <v>1125528.7052706766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0.55847466813098146</v>
      </c>
      <c r="EW14" s="35">
        <f t="shared" si="199"/>
        <v>0.10503054306122195</v>
      </c>
      <c r="EX14" s="36">
        <f t="shared" si="200"/>
        <v>1125528.7052706766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0.55847466813098146</v>
      </c>
      <c r="FC14" s="35">
        <f t="shared" si="203"/>
        <v>0.10503054306122195</v>
      </c>
      <c r="FD14" s="36">
        <f t="shared" si="204"/>
        <v>1125528.7052706766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0.55847466813098146</v>
      </c>
      <c r="FI14" s="35">
        <f t="shared" si="207"/>
        <v>0.10503054306122195</v>
      </c>
      <c r="FJ14" s="36">
        <f t="shared" si="208"/>
        <v>1125528.7052706766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0.55847466813098146</v>
      </c>
      <c r="FO14" s="35">
        <f t="shared" si="211"/>
        <v>0.10503054306122195</v>
      </c>
      <c r="FP14" s="36">
        <f t="shared" si="212"/>
        <v>1125528.7052706766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0.55847466813098146</v>
      </c>
      <c r="FU14" s="35">
        <f t="shared" si="215"/>
        <v>0.10503054306122195</v>
      </c>
      <c r="FV14" s="36">
        <f t="shared" si="216"/>
        <v>1125528.7052706766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0.55847466813098146</v>
      </c>
      <c r="GA14" s="35">
        <f t="shared" si="219"/>
        <v>0.10503054306122195</v>
      </c>
      <c r="GB14" s="36">
        <f t="shared" si="220"/>
        <v>1125528.7052706766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0.55847466813098146</v>
      </c>
      <c r="GG14" s="35">
        <f t="shared" si="223"/>
        <v>0.10503054306122195</v>
      </c>
      <c r="GH14" s="36">
        <f t="shared" si="224"/>
        <v>1125528.7052706766</v>
      </c>
      <c r="GI14" s="132">
        <f t="shared" si="225"/>
        <v>0</v>
      </c>
      <c r="GJ14" s="156">
        <f t="shared" si="228"/>
        <v>963819.55719590688</v>
      </c>
      <c r="GK14" s="102">
        <f t="shared" si="226"/>
        <v>1795791.919994344</v>
      </c>
      <c r="GL14" s="83">
        <f t="shared" si="227"/>
        <v>0.55847466813098157</v>
      </c>
      <c r="GM14" s="213">
        <v>1795791.92</v>
      </c>
      <c r="GN14" s="1"/>
      <c r="GO14" s="215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1735</v>
      </c>
      <c r="H15" s="169">
        <f>'Исходные данные'!D17</f>
        <v>3497425</v>
      </c>
      <c r="I15" s="196">
        <f>'Расчет КРП'!G13</f>
        <v>3.5196078431372548</v>
      </c>
      <c r="J15" s="197" t="s">
        <v>8</v>
      </c>
      <c r="K15" s="120">
        <f t="shared" si="104"/>
        <v>0.3127536030809554</v>
      </c>
      <c r="L15" s="75">
        <f t="shared" si="105"/>
        <v>1627364.2045719146</v>
      </c>
      <c r="M15" s="198">
        <f t="shared" si="106"/>
        <v>0.45827895916574335</v>
      </c>
      <c r="N15" s="199" t="s">
        <v>8</v>
      </c>
      <c r="O15" s="200">
        <f t="shared" si="107"/>
        <v>9.3839662299561866E-2</v>
      </c>
      <c r="P15" s="191">
        <f t="shared" si="108"/>
        <v>1586863.2914851233</v>
      </c>
      <c r="Q15" s="201">
        <f t="shared" si="109"/>
        <v>1095634.3919235247</v>
      </c>
      <c r="R15" s="202" t="s">
        <v>8</v>
      </c>
      <c r="S15" s="199" t="s">
        <v>8</v>
      </c>
      <c r="T15" s="203">
        <f t="shared" si="110"/>
        <v>0.55625492826686596</v>
      </c>
      <c r="U15" s="200">
        <f t="shared" si="111"/>
        <v>0.10725028292533745</v>
      </c>
      <c r="V15" s="52">
        <f t="shared" si="112"/>
        <v>2007629.9501818568</v>
      </c>
      <c r="W15" s="201">
        <f t="shared" si="113"/>
        <v>0</v>
      </c>
      <c r="X15" s="43" t="s">
        <v>8</v>
      </c>
      <c r="Y15" s="199" t="s">
        <v>8</v>
      </c>
      <c r="Z15" s="203">
        <f t="shared" si="114"/>
        <v>0.55625492826686596</v>
      </c>
      <c r="AA15" s="200">
        <f t="shared" si="115"/>
        <v>0.10725028292533745</v>
      </c>
      <c r="AB15" s="186">
        <f t="shared" si="116"/>
        <v>2007629.9501818568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0.55625492826686596</v>
      </c>
      <c r="AG15" s="200">
        <f t="shared" si="119"/>
        <v>0.10725028292533745</v>
      </c>
      <c r="AH15" s="186">
        <f t="shared" si="120"/>
        <v>2007629.9501818568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0.55625492826686596</v>
      </c>
      <c r="AM15" s="200">
        <f t="shared" si="123"/>
        <v>0.10725028292533745</v>
      </c>
      <c r="AN15" s="186">
        <f t="shared" si="124"/>
        <v>2007629.9501818568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0.55625492826686596</v>
      </c>
      <c r="AS15" s="200">
        <f t="shared" si="127"/>
        <v>0.10725028292533745</v>
      </c>
      <c r="AT15" s="186">
        <f t="shared" si="128"/>
        <v>2007629.9501818568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0.55625492826686596</v>
      </c>
      <c r="AY15" s="200">
        <f t="shared" si="131"/>
        <v>0.10725028292533745</v>
      </c>
      <c r="AZ15" s="186">
        <f t="shared" si="132"/>
        <v>2007629.9501818568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0.55625492826686596</v>
      </c>
      <c r="BE15" s="200">
        <f t="shared" si="135"/>
        <v>0.10725028292533745</v>
      </c>
      <c r="BF15" s="186">
        <f t="shared" si="136"/>
        <v>2007629.9501818568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0.55625492826686596</v>
      </c>
      <c r="BK15" s="200">
        <f t="shared" si="139"/>
        <v>0.10725028292533745</v>
      </c>
      <c r="BL15" s="186">
        <f t="shared" si="140"/>
        <v>2007629.9501818568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0.55625492826686596</v>
      </c>
      <c r="BQ15" s="200">
        <f t="shared" si="143"/>
        <v>0.10725028292533745</v>
      </c>
      <c r="BR15" s="186">
        <f t="shared" si="144"/>
        <v>2007629.9501818568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0.55625492826686596</v>
      </c>
      <c r="BW15" s="200">
        <f t="shared" si="147"/>
        <v>0.10725028292533745</v>
      </c>
      <c r="BX15" s="186">
        <f t="shared" si="148"/>
        <v>2007629.9501818568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0.55625492826686596</v>
      </c>
      <c r="CC15" s="200">
        <f t="shared" si="151"/>
        <v>0.10725028292533745</v>
      </c>
      <c r="CD15" s="186">
        <f t="shared" si="152"/>
        <v>2007629.9501818568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0.55625492826686596</v>
      </c>
      <c r="CI15" s="200">
        <f t="shared" si="155"/>
        <v>0.10725028292533745</v>
      </c>
      <c r="CJ15" s="186">
        <f t="shared" si="156"/>
        <v>2007629.9501818568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0.55625492826686596</v>
      </c>
      <c r="CO15" s="200">
        <f t="shared" si="159"/>
        <v>0.10725028292533745</v>
      </c>
      <c r="CP15" s="186">
        <f t="shared" si="160"/>
        <v>2007629.9501818568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0.55625492826686596</v>
      </c>
      <c r="CU15" s="200">
        <f t="shared" si="163"/>
        <v>0.10725028292533745</v>
      </c>
      <c r="CV15" s="186">
        <f t="shared" si="164"/>
        <v>2007629.9501818568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0.55625492826686596</v>
      </c>
      <c r="DA15" s="200">
        <f t="shared" si="167"/>
        <v>0.10725028292533745</v>
      </c>
      <c r="DB15" s="186">
        <f t="shared" si="168"/>
        <v>2007629.9501818568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0.55625492826686596</v>
      </c>
      <c r="DG15" s="200">
        <f t="shared" si="171"/>
        <v>0.10725028292533745</v>
      </c>
      <c r="DH15" s="186">
        <f t="shared" si="172"/>
        <v>2007629.9501818568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0.55625492826686596</v>
      </c>
      <c r="DM15" s="200">
        <f t="shared" si="175"/>
        <v>0.10725028292533745</v>
      </c>
      <c r="DN15" s="186">
        <f t="shared" si="176"/>
        <v>2007629.9501818568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0.55625492826686596</v>
      </c>
      <c r="DS15" s="200">
        <f t="shared" si="179"/>
        <v>0.10725028292533745</v>
      </c>
      <c r="DT15" s="186">
        <f t="shared" si="180"/>
        <v>2007629.9501818568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0.55625492826686596</v>
      </c>
      <c r="DY15" s="200">
        <f t="shared" si="183"/>
        <v>0.10725028292533745</v>
      </c>
      <c r="DZ15" s="191">
        <f t="shared" si="184"/>
        <v>2007629.9501818568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0.55625492826686596</v>
      </c>
      <c r="EE15" s="200">
        <f t="shared" si="187"/>
        <v>0.10725028292533745</v>
      </c>
      <c r="EF15" s="191">
        <f t="shared" si="188"/>
        <v>2007629.9501818568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0.55625492826686596</v>
      </c>
      <c r="EK15" s="200">
        <f t="shared" si="191"/>
        <v>0.10725028292533745</v>
      </c>
      <c r="EL15" s="191">
        <f t="shared" si="192"/>
        <v>2007629.9501818568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0.55625492826686596</v>
      </c>
      <c r="EQ15" s="200">
        <f t="shared" si="195"/>
        <v>0.10725028292533745</v>
      </c>
      <c r="ER15" s="191">
        <f t="shared" si="196"/>
        <v>2007629.9501818568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0.55625492826686596</v>
      </c>
      <c r="EW15" s="200">
        <f t="shared" si="199"/>
        <v>0.10725028292533745</v>
      </c>
      <c r="EX15" s="191">
        <f t="shared" si="200"/>
        <v>2007629.9501818568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0.55625492826686596</v>
      </c>
      <c r="FC15" s="200">
        <f t="shared" si="203"/>
        <v>0.10725028292533745</v>
      </c>
      <c r="FD15" s="191">
        <f t="shared" si="204"/>
        <v>2007629.9501818568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0.55625492826686596</v>
      </c>
      <c r="FI15" s="200">
        <f t="shared" si="207"/>
        <v>0.10725028292533745</v>
      </c>
      <c r="FJ15" s="191">
        <f t="shared" si="208"/>
        <v>2007629.9501818568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0.55625492826686596</v>
      </c>
      <c r="FO15" s="200">
        <f t="shared" si="211"/>
        <v>0.10725028292533745</v>
      </c>
      <c r="FP15" s="191">
        <f t="shared" si="212"/>
        <v>2007629.9501818568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0.55625492826686596</v>
      </c>
      <c r="FU15" s="200">
        <f t="shared" si="215"/>
        <v>0.10725028292533745</v>
      </c>
      <c r="FV15" s="191">
        <f t="shared" si="216"/>
        <v>2007629.9501818568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0.55625492826686596</v>
      </c>
      <c r="GA15" s="200">
        <f t="shared" si="219"/>
        <v>0.10725028292533745</v>
      </c>
      <c r="GB15" s="191">
        <f t="shared" si="220"/>
        <v>2007629.9501818568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0.55625492826686596</v>
      </c>
      <c r="GG15" s="200">
        <f t="shared" si="223"/>
        <v>0.10725028292533745</v>
      </c>
      <c r="GH15" s="191">
        <f t="shared" si="224"/>
        <v>2007629.9501818568</v>
      </c>
      <c r="GI15" s="204">
        <f t="shared" si="225"/>
        <v>0</v>
      </c>
      <c r="GJ15" s="156">
        <f t="shared" si="228"/>
        <v>1095634.3919235247</v>
      </c>
      <c r="GK15" s="207">
        <f t="shared" si="226"/>
        <v>2722998.5964954393</v>
      </c>
      <c r="GL15" s="83">
        <f t="shared" si="227"/>
        <v>0.55625492826686596</v>
      </c>
      <c r="GM15" s="213">
        <v>2722998.6</v>
      </c>
      <c r="GO15" s="215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600</v>
      </c>
      <c r="H16" s="33">
        <f>'Исходные данные'!D18</f>
        <v>1003743</v>
      </c>
      <c r="I16" s="34">
        <f>'Расчет КРП'!G14</f>
        <v>3.7647058823529411</v>
      </c>
      <c r="J16" s="116" t="s">
        <v>8</v>
      </c>
      <c r="K16" s="120">
        <f t="shared" si="104"/>
        <v>0.24265424546694614</v>
      </c>
      <c r="L16" s="75">
        <f t="shared" si="105"/>
        <v>562777.2465378379</v>
      </c>
      <c r="M16" s="72">
        <f t="shared" si="106"/>
        <v>0.37870529451496393</v>
      </c>
      <c r="N16" s="32" t="s">
        <v>8</v>
      </c>
      <c r="O16" s="35">
        <f t="shared" si="107"/>
        <v>0.17341332695034128</v>
      </c>
      <c r="P16" s="36">
        <f t="shared" si="108"/>
        <v>1084736.1031072116</v>
      </c>
      <c r="Q16" s="77">
        <f t="shared" si="109"/>
        <v>748945.53746535222</v>
      </c>
      <c r="R16" s="155" t="s">
        <v>8</v>
      </c>
      <c r="S16" s="32" t="s">
        <v>8</v>
      </c>
      <c r="T16" s="37">
        <f t="shared" si="110"/>
        <v>0.55976241201365784</v>
      </c>
      <c r="U16" s="35">
        <f t="shared" si="111"/>
        <v>0.10374279917854556</v>
      </c>
      <c r="V16" s="52">
        <f t="shared" si="112"/>
        <v>718342.77554686076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0.55976241201365784</v>
      </c>
      <c r="AA16" s="35">
        <f t="shared" si="115"/>
        <v>0.10374279917854556</v>
      </c>
      <c r="AB16" s="52">
        <f t="shared" si="116"/>
        <v>718342.77554686076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0.55976241201365784</v>
      </c>
      <c r="AG16" s="35">
        <f t="shared" si="119"/>
        <v>0.10374279917854556</v>
      </c>
      <c r="AH16" s="52">
        <f t="shared" si="120"/>
        <v>718342.77554686076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0.55976241201365784</v>
      </c>
      <c r="AM16" s="35">
        <f t="shared" si="123"/>
        <v>0.10374279917854556</v>
      </c>
      <c r="AN16" s="52">
        <f t="shared" si="124"/>
        <v>718342.77554686076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0.55976241201365784</v>
      </c>
      <c r="AS16" s="35">
        <f t="shared" si="127"/>
        <v>0.10374279917854556</v>
      </c>
      <c r="AT16" s="52">
        <f t="shared" si="128"/>
        <v>718342.77554686076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0.55976241201365784</v>
      </c>
      <c r="AY16" s="35">
        <f t="shared" si="131"/>
        <v>0.10374279917854556</v>
      </c>
      <c r="AZ16" s="52">
        <f t="shared" si="132"/>
        <v>718342.77554686076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0.55976241201365784</v>
      </c>
      <c r="BE16" s="35">
        <f t="shared" si="135"/>
        <v>0.10374279917854556</v>
      </c>
      <c r="BF16" s="52">
        <f t="shared" si="136"/>
        <v>718342.77554686076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0.55976241201365784</v>
      </c>
      <c r="BK16" s="35">
        <f t="shared" si="139"/>
        <v>0.10374279917854556</v>
      </c>
      <c r="BL16" s="52">
        <f t="shared" si="140"/>
        <v>718342.77554686076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0.55976241201365784</v>
      </c>
      <c r="BQ16" s="35">
        <f t="shared" si="143"/>
        <v>0.10374279917854556</v>
      </c>
      <c r="BR16" s="52">
        <f t="shared" si="144"/>
        <v>718342.77554686076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0.55976241201365784</v>
      </c>
      <c r="BW16" s="35">
        <f t="shared" si="147"/>
        <v>0.10374279917854556</v>
      </c>
      <c r="BX16" s="52">
        <f t="shared" si="148"/>
        <v>718342.77554686076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0.55976241201365784</v>
      </c>
      <c r="CC16" s="35">
        <f t="shared" si="151"/>
        <v>0.10374279917854556</v>
      </c>
      <c r="CD16" s="52">
        <f t="shared" si="152"/>
        <v>718342.77554686076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0.55976241201365784</v>
      </c>
      <c r="CI16" s="35">
        <f t="shared" si="155"/>
        <v>0.10374279917854556</v>
      </c>
      <c r="CJ16" s="52">
        <f t="shared" si="156"/>
        <v>718342.77554686076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0.55976241201365784</v>
      </c>
      <c r="CO16" s="35">
        <f t="shared" si="159"/>
        <v>0.10374279917854556</v>
      </c>
      <c r="CP16" s="52">
        <f t="shared" si="160"/>
        <v>718342.77554686076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0.55976241201365784</v>
      </c>
      <c r="CU16" s="35">
        <f t="shared" si="163"/>
        <v>0.10374279917854556</v>
      </c>
      <c r="CV16" s="52">
        <f t="shared" si="164"/>
        <v>718342.77554686076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0.55976241201365784</v>
      </c>
      <c r="DA16" s="35">
        <f t="shared" si="167"/>
        <v>0.10374279917854556</v>
      </c>
      <c r="DB16" s="52">
        <f t="shared" si="168"/>
        <v>718342.77554686076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0.55976241201365784</v>
      </c>
      <c r="DG16" s="35">
        <f t="shared" si="171"/>
        <v>0.10374279917854556</v>
      </c>
      <c r="DH16" s="52">
        <f t="shared" si="172"/>
        <v>718342.77554686076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0.55976241201365784</v>
      </c>
      <c r="DM16" s="35">
        <f t="shared" si="175"/>
        <v>0.10374279917854556</v>
      </c>
      <c r="DN16" s="52">
        <f t="shared" si="176"/>
        <v>718342.77554686076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0.55976241201365784</v>
      </c>
      <c r="DS16" s="35">
        <f t="shared" si="179"/>
        <v>0.10374279917854556</v>
      </c>
      <c r="DT16" s="52">
        <f t="shared" si="180"/>
        <v>718342.77554686076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0.55976241201365784</v>
      </c>
      <c r="DY16" s="35">
        <f t="shared" si="183"/>
        <v>0.10374279917854556</v>
      </c>
      <c r="DZ16" s="36">
        <f t="shared" si="184"/>
        <v>718342.77554686076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0.55976241201365784</v>
      </c>
      <c r="EE16" s="35">
        <f t="shared" si="187"/>
        <v>0.10374279917854556</v>
      </c>
      <c r="EF16" s="36">
        <f t="shared" si="188"/>
        <v>718342.77554686076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0.55976241201365784</v>
      </c>
      <c r="EK16" s="35">
        <f t="shared" si="191"/>
        <v>0.10374279917854556</v>
      </c>
      <c r="EL16" s="36">
        <f t="shared" si="192"/>
        <v>718342.77554686076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0.55976241201365784</v>
      </c>
      <c r="EQ16" s="35">
        <f t="shared" si="195"/>
        <v>0.10374279917854556</v>
      </c>
      <c r="ER16" s="36">
        <f t="shared" si="196"/>
        <v>718342.77554686076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0.55976241201365784</v>
      </c>
      <c r="EW16" s="35">
        <f t="shared" si="199"/>
        <v>0.10374279917854556</v>
      </c>
      <c r="EX16" s="36">
        <f t="shared" si="200"/>
        <v>718342.77554686076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0.55976241201365784</v>
      </c>
      <c r="FC16" s="35">
        <f t="shared" si="203"/>
        <v>0.10374279917854556</v>
      </c>
      <c r="FD16" s="36">
        <f t="shared" si="204"/>
        <v>718342.77554686076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0.55976241201365784</v>
      </c>
      <c r="FI16" s="35">
        <f t="shared" si="207"/>
        <v>0.10374279917854556</v>
      </c>
      <c r="FJ16" s="36">
        <f t="shared" si="208"/>
        <v>718342.77554686076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0.55976241201365784</v>
      </c>
      <c r="FO16" s="35">
        <f t="shared" si="211"/>
        <v>0.10374279917854556</v>
      </c>
      <c r="FP16" s="36">
        <f t="shared" si="212"/>
        <v>718342.77554686076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0.55976241201365784</v>
      </c>
      <c r="FU16" s="35">
        <f t="shared" si="215"/>
        <v>0.10374279917854556</v>
      </c>
      <c r="FV16" s="36">
        <f t="shared" si="216"/>
        <v>718342.77554686076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0.55976241201365784</v>
      </c>
      <c r="GA16" s="35">
        <f t="shared" si="219"/>
        <v>0.10374279917854556</v>
      </c>
      <c r="GB16" s="36">
        <f t="shared" si="220"/>
        <v>718342.77554686076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0.55976241201365784</v>
      </c>
      <c r="GG16" s="35">
        <f t="shared" si="223"/>
        <v>0.10374279917854556</v>
      </c>
      <c r="GH16" s="36">
        <f t="shared" si="224"/>
        <v>718342.77554686076</v>
      </c>
      <c r="GI16" s="132">
        <f t="shared" si="225"/>
        <v>0</v>
      </c>
      <c r="GJ16" s="156">
        <f t="shared" si="228"/>
        <v>748945.53746535222</v>
      </c>
      <c r="GK16" s="102">
        <f t="shared" si="226"/>
        <v>1311722.7840031902</v>
      </c>
      <c r="GL16" s="83">
        <f t="shared" si="227"/>
        <v>0.55976241201365795</v>
      </c>
      <c r="GM16" s="213">
        <v>1311722.78</v>
      </c>
      <c r="GN16" s="1"/>
      <c r="GO16" s="215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2670</v>
      </c>
      <c r="H17" s="33">
        <f>'Исходные данные'!D19</f>
        <v>3049828</v>
      </c>
      <c r="I17" s="34">
        <f>'Расчет КРП'!G15</f>
        <v>2.6274509803921569</v>
      </c>
      <c r="J17" s="116" t="s">
        <v>8</v>
      </c>
      <c r="K17" s="120">
        <f t="shared" si="104"/>
        <v>0.23739804118724675</v>
      </c>
      <c r="L17" s="75">
        <f t="shared" si="105"/>
        <v>2504358.7470933786</v>
      </c>
      <c r="M17" s="72">
        <f t="shared" si="106"/>
        <v>0.43233685773366043</v>
      </c>
      <c r="N17" s="32" t="s">
        <v>8</v>
      </c>
      <c r="O17" s="35">
        <f t="shared" si="107"/>
        <v>0.11978176373164479</v>
      </c>
      <c r="P17" s="36">
        <f t="shared" si="108"/>
        <v>2326997.4581019464</v>
      </c>
      <c r="Q17" s="77">
        <f t="shared" si="109"/>
        <v>1606652.8595724439</v>
      </c>
      <c r="R17" s="155" t="s">
        <v>8</v>
      </c>
      <c r="S17" s="32" t="s">
        <v>8</v>
      </c>
      <c r="T17" s="37">
        <f t="shared" si="110"/>
        <v>0.55739841587083627</v>
      </c>
      <c r="U17" s="35">
        <f t="shared" si="111"/>
        <v>0.10610679532136713</v>
      </c>
      <c r="V17" s="52">
        <f t="shared" si="112"/>
        <v>2281815.6009351215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0.55739841587083627</v>
      </c>
      <c r="AA17" s="35">
        <f t="shared" si="115"/>
        <v>0.10610679532136713</v>
      </c>
      <c r="AB17" s="52">
        <f t="shared" si="116"/>
        <v>2281815.6009351215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0.55739841587083627</v>
      </c>
      <c r="AG17" s="35">
        <f t="shared" si="119"/>
        <v>0.10610679532136713</v>
      </c>
      <c r="AH17" s="52">
        <f t="shared" si="120"/>
        <v>2281815.6009351215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0.55739841587083627</v>
      </c>
      <c r="AM17" s="35">
        <f t="shared" si="123"/>
        <v>0.10610679532136713</v>
      </c>
      <c r="AN17" s="52">
        <f t="shared" si="124"/>
        <v>2281815.6009351215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0.55739841587083627</v>
      </c>
      <c r="AS17" s="35">
        <f t="shared" si="127"/>
        <v>0.10610679532136713</v>
      </c>
      <c r="AT17" s="52">
        <f t="shared" si="128"/>
        <v>2281815.6009351215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0.55739841587083627</v>
      </c>
      <c r="AY17" s="35">
        <f t="shared" si="131"/>
        <v>0.10610679532136713</v>
      </c>
      <c r="AZ17" s="52">
        <f t="shared" si="132"/>
        <v>2281815.6009351215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0.55739841587083627</v>
      </c>
      <c r="BE17" s="35">
        <f t="shared" si="135"/>
        <v>0.10610679532136713</v>
      </c>
      <c r="BF17" s="52">
        <f t="shared" si="136"/>
        <v>2281815.6009351215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0.55739841587083627</v>
      </c>
      <c r="BK17" s="35">
        <f t="shared" si="139"/>
        <v>0.10610679532136713</v>
      </c>
      <c r="BL17" s="52">
        <f t="shared" si="140"/>
        <v>2281815.6009351215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0.55739841587083627</v>
      </c>
      <c r="BQ17" s="35">
        <f t="shared" si="143"/>
        <v>0.10610679532136713</v>
      </c>
      <c r="BR17" s="52">
        <f t="shared" si="144"/>
        <v>2281815.6009351215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0.55739841587083627</v>
      </c>
      <c r="BW17" s="35">
        <f t="shared" si="147"/>
        <v>0.10610679532136713</v>
      </c>
      <c r="BX17" s="52">
        <f t="shared" si="148"/>
        <v>2281815.6009351215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0.55739841587083627</v>
      </c>
      <c r="CC17" s="35">
        <f t="shared" si="151"/>
        <v>0.10610679532136713</v>
      </c>
      <c r="CD17" s="52">
        <f t="shared" si="152"/>
        <v>2281815.6009351215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0.55739841587083627</v>
      </c>
      <c r="CI17" s="35">
        <f t="shared" si="155"/>
        <v>0.10610679532136713</v>
      </c>
      <c r="CJ17" s="52">
        <f t="shared" si="156"/>
        <v>2281815.6009351215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0.55739841587083627</v>
      </c>
      <c r="CO17" s="35">
        <f t="shared" si="159"/>
        <v>0.10610679532136713</v>
      </c>
      <c r="CP17" s="52">
        <f t="shared" si="160"/>
        <v>2281815.6009351215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0.55739841587083627</v>
      </c>
      <c r="CU17" s="35">
        <f t="shared" si="163"/>
        <v>0.10610679532136713</v>
      </c>
      <c r="CV17" s="52">
        <f t="shared" si="164"/>
        <v>2281815.6009351215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0.55739841587083627</v>
      </c>
      <c r="DA17" s="35">
        <f t="shared" si="167"/>
        <v>0.10610679532136713</v>
      </c>
      <c r="DB17" s="52">
        <f t="shared" si="168"/>
        <v>2281815.6009351215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0.55739841587083627</v>
      </c>
      <c r="DG17" s="35">
        <f t="shared" si="171"/>
        <v>0.10610679532136713</v>
      </c>
      <c r="DH17" s="52">
        <f t="shared" si="172"/>
        <v>2281815.6009351215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0.55739841587083627</v>
      </c>
      <c r="DM17" s="35">
        <f t="shared" si="175"/>
        <v>0.10610679532136713</v>
      </c>
      <c r="DN17" s="52">
        <f t="shared" si="176"/>
        <v>2281815.6009351215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0.55739841587083627</v>
      </c>
      <c r="DS17" s="35">
        <f t="shared" si="179"/>
        <v>0.10610679532136713</v>
      </c>
      <c r="DT17" s="52">
        <f t="shared" si="180"/>
        <v>2281815.6009351215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0.55739841587083627</v>
      </c>
      <c r="DY17" s="35">
        <f t="shared" si="183"/>
        <v>0.10610679532136713</v>
      </c>
      <c r="DZ17" s="36">
        <f t="shared" si="184"/>
        <v>2281815.6009351215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0.55739841587083627</v>
      </c>
      <c r="EE17" s="35">
        <f t="shared" si="187"/>
        <v>0.10610679532136713</v>
      </c>
      <c r="EF17" s="36">
        <f t="shared" si="188"/>
        <v>2281815.6009351215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0.55739841587083627</v>
      </c>
      <c r="EK17" s="35">
        <f t="shared" si="191"/>
        <v>0.10610679532136713</v>
      </c>
      <c r="EL17" s="36">
        <f t="shared" si="192"/>
        <v>2281815.6009351215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0.55739841587083627</v>
      </c>
      <c r="EQ17" s="35">
        <f t="shared" si="195"/>
        <v>0.10610679532136713</v>
      </c>
      <c r="ER17" s="36">
        <f t="shared" si="196"/>
        <v>2281815.6009351215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0.55739841587083627</v>
      </c>
      <c r="EW17" s="35">
        <f t="shared" si="199"/>
        <v>0.10610679532136713</v>
      </c>
      <c r="EX17" s="36">
        <f t="shared" si="200"/>
        <v>2281815.6009351215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0.55739841587083627</v>
      </c>
      <c r="FC17" s="35">
        <f t="shared" si="203"/>
        <v>0.10610679532136713</v>
      </c>
      <c r="FD17" s="36">
        <f t="shared" si="204"/>
        <v>2281815.6009351215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0.55739841587083627</v>
      </c>
      <c r="FI17" s="35">
        <f t="shared" si="207"/>
        <v>0.10610679532136713</v>
      </c>
      <c r="FJ17" s="36">
        <f t="shared" si="208"/>
        <v>2281815.6009351215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0.55739841587083627</v>
      </c>
      <c r="FO17" s="35">
        <f t="shared" si="211"/>
        <v>0.10610679532136713</v>
      </c>
      <c r="FP17" s="36">
        <f t="shared" si="212"/>
        <v>2281815.6009351215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0.55739841587083627</v>
      </c>
      <c r="FU17" s="35">
        <f t="shared" si="215"/>
        <v>0.10610679532136713</v>
      </c>
      <c r="FV17" s="36">
        <f t="shared" si="216"/>
        <v>2281815.6009351215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0.55739841587083627</v>
      </c>
      <c r="GA17" s="35">
        <f t="shared" si="219"/>
        <v>0.10610679532136713</v>
      </c>
      <c r="GB17" s="36">
        <f t="shared" si="220"/>
        <v>2281815.6009351215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0.55739841587083627</v>
      </c>
      <c r="GG17" s="35">
        <f t="shared" si="223"/>
        <v>0.10610679532136713</v>
      </c>
      <c r="GH17" s="36">
        <f t="shared" si="224"/>
        <v>2281815.6009351215</v>
      </c>
      <c r="GI17" s="132">
        <f t="shared" si="225"/>
        <v>0</v>
      </c>
      <c r="GJ17" s="156">
        <f t="shared" si="228"/>
        <v>1606652.8595724439</v>
      </c>
      <c r="GK17" s="102">
        <f t="shared" si="226"/>
        <v>4111011.6066658227</v>
      </c>
      <c r="GL17" s="83">
        <f t="shared" si="227"/>
        <v>0.55739841587083627</v>
      </c>
      <c r="GM17" s="213">
        <v>4111011.61</v>
      </c>
      <c r="GN17" s="1"/>
      <c r="GO17" s="215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2169</v>
      </c>
      <c r="H18" s="33">
        <f>'Исходные данные'!D20</f>
        <v>6988600</v>
      </c>
      <c r="I18" s="34">
        <f>'Расчет КРП'!G16</f>
        <v>3.5</v>
      </c>
      <c r="J18" s="116" t="s">
        <v>8</v>
      </c>
      <c r="K18" s="120">
        <f t="shared" si="104"/>
        <v>0.50270158557412792</v>
      </c>
      <c r="L18" s="75">
        <f t="shared" si="105"/>
        <v>2034439.746234284</v>
      </c>
      <c r="M18" s="72">
        <f t="shared" si="106"/>
        <v>0.64904220976023119</v>
      </c>
      <c r="N18" s="32" t="s">
        <v>8</v>
      </c>
      <c r="O18" s="35">
        <f t="shared" si="107"/>
        <v>-9.6923588294925977E-2</v>
      </c>
      <c r="P18" s="36">
        <f t="shared" si="108"/>
        <v>0</v>
      </c>
      <c r="Q18" s="77">
        <f t="shared" si="109"/>
        <v>0</v>
      </c>
      <c r="R18" s="155" t="s">
        <v>8</v>
      </c>
      <c r="S18" s="32" t="s">
        <v>8</v>
      </c>
      <c r="T18" s="37">
        <f t="shared" si="110"/>
        <v>0.64904220976023119</v>
      </c>
      <c r="U18" s="35">
        <f t="shared" si="111"/>
        <v>1.4463001431972211E-2</v>
      </c>
      <c r="V18" s="52">
        <f t="shared" si="112"/>
        <v>336571.6168459786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0.64904220976023119</v>
      </c>
      <c r="AA18" s="35">
        <f t="shared" si="115"/>
        <v>1.4463001431972211E-2</v>
      </c>
      <c r="AB18" s="52">
        <f t="shared" si="116"/>
        <v>336571.6168459786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0.64904220976023119</v>
      </c>
      <c r="AG18" s="35">
        <f t="shared" si="119"/>
        <v>1.4463001431972211E-2</v>
      </c>
      <c r="AH18" s="52">
        <f t="shared" si="120"/>
        <v>336571.6168459786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0.64904220976023119</v>
      </c>
      <c r="AM18" s="35">
        <f t="shared" si="123"/>
        <v>1.4463001431972211E-2</v>
      </c>
      <c r="AN18" s="52">
        <f t="shared" si="124"/>
        <v>336571.6168459786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0.64904220976023119</v>
      </c>
      <c r="AS18" s="35">
        <f t="shared" si="127"/>
        <v>1.4463001431972211E-2</v>
      </c>
      <c r="AT18" s="52">
        <f t="shared" si="128"/>
        <v>336571.6168459786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0.64904220976023119</v>
      </c>
      <c r="AY18" s="35">
        <f t="shared" si="131"/>
        <v>1.4463001431972211E-2</v>
      </c>
      <c r="AZ18" s="52">
        <f t="shared" si="132"/>
        <v>336571.6168459786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0.64904220976023119</v>
      </c>
      <c r="BE18" s="35">
        <f t="shared" si="135"/>
        <v>1.4463001431972211E-2</v>
      </c>
      <c r="BF18" s="52">
        <f t="shared" si="136"/>
        <v>336571.6168459786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0.64904220976023119</v>
      </c>
      <c r="BK18" s="35">
        <f t="shared" si="139"/>
        <v>1.4463001431972211E-2</v>
      </c>
      <c r="BL18" s="52">
        <f t="shared" si="140"/>
        <v>336571.6168459786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0.64904220976023119</v>
      </c>
      <c r="BQ18" s="35">
        <f t="shared" si="143"/>
        <v>1.4463001431972211E-2</v>
      </c>
      <c r="BR18" s="52">
        <f t="shared" si="144"/>
        <v>336571.6168459786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0.64904220976023119</v>
      </c>
      <c r="BW18" s="35">
        <f t="shared" si="147"/>
        <v>1.4463001431972211E-2</v>
      </c>
      <c r="BX18" s="52">
        <f t="shared" si="148"/>
        <v>336571.6168459786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0.64904220976023119</v>
      </c>
      <c r="CC18" s="35">
        <f t="shared" si="151"/>
        <v>1.4463001431972211E-2</v>
      </c>
      <c r="CD18" s="52">
        <f t="shared" si="152"/>
        <v>336571.6168459786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0.64904220976023119</v>
      </c>
      <c r="CI18" s="35">
        <f t="shared" si="155"/>
        <v>1.4463001431972211E-2</v>
      </c>
      <c r="CJ18" s="52">
        <f t="shared" si="156"/>
        <v>336571.6168459786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0.64904220976023119</v>
      </c>
      <c r="CO18" s="35">
        <f t="shared" si="159"/>
        <v>1.4463001431972211E-2</v>
      </c>
      <c r="CP18" s="52">
        <f t="shared" si="160"/>
        <v>336571.6168459786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0.64904220976023119</v>
      </c>
      <c r="CU18" s="35">
        <f t="shared" si="163"/>
        <v>1.4463001431972211E-2</v>
      </c>
      <c r="CV18" s="52">
        <f t="shared" si="164"/>
        <v>336571.6168459786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0.64904220976023119</v>
      </c>
      <c r="DA18" s="35">
        <f t="shared" si="167"/>
        <v>1.4463001431972211E-2</v>
      </c>
      <c r="DB18" s="52">
        <f t="shared" si="168"/>
        <v>336571.6168459786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0.64904220976023119</v>
      </c>
      <c r="DG18" s="35">
        <f t="shared" si="171"/>
        <v>1.4463001431972211E-2</v>
      </c>
      <c r="DH18" s="52">
        <f t="shared" si="172"/>
        <v>336571.6168459786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0.64904220976023119</v>
      </c>
      <c r="DM18" s="35">
        <f t="shared" si="175"/>
        <v>1.4463001431972211E-2</v>
      </c>
      <c r="DN18" s="52">
        <f t="shared" si="176"/>
        <v>336571.6168459786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0.64904220976023119</v>
      </c>
      <c r="DS18" s="35">
        <f t="shared" si="179"/>
        <v>1.4463001431972211E-2</v>
      </c>
      <c r="DT18" s="52">
        <f t="shared" si="180"/>
        <v>336571.6168459786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0.64904220976023119</v>
      </c>
      <c r="DY18" s="35">
        <f t="shared" si="183"/>
        <v>1.4463001431972211E-2</v>
      </c>
      <c r="DZ18" s="36">
        <f t="shared" si="184"/>
        <v>336571.6168459786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0.64904220976023119</v>
      </c>
      <c r="EE18" s="35">
        <f t="shared" si="187"/>
        <v>1.4463001431972211E-2</v>
      </c>
      <c r="EF18" s="36">
        <f t="shared" si="188"/>
        <v>336571.6168459786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0.64904220976023119</v>
      </c>
      <c r="EK18" s="35">
        <f t="shared" si="191"/>
        <v>1.4463001431972211E-2</v>
      </c>
      <c r="EL18" s="36">
        <f t="shared" si="192"/>
        <v>336571.6168459786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0.64904220976023119</v>
      </c>
      <c r="EQ18" s="35">
        <f t="shared" si="195"/>
        <v>1.4463001431972211E-2</v>
      </c>
      <c r="ER18" s="36">
        <f t="shared" si="196"/>
        <v>336571.6168459786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0.64904220976023119</v>
      </c>
      <c r="EW18" s="35">
        <f t="shared" si="199"/>
        <v>1.4463001431972211E-2</v>
      </c>
      <c r="EX18" s="36">
        <f t="shared" si="200"/>
        <v>336571.6168459786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0.64904220976023119</v>
      </c>
      <c r="FC18" s="35">
        <f t="shared" si="203"/>
        <v>1.4463001431972211E-2</v>
      </c>
      <c r="FD18" s="36">
        <f t="shared" si="204"/>
        <v>336571.6168459786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0.64904220976023119</v>
      </c>
      <c r="FI18" s="35">
        <f t="shared" si="207"/>
        <v>1.4463001431972211E-2</v>
      </c>
      <c r="FJ18" s="36">
        <f t="shared" si="208"/>
        <v>336571.6168459786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0.64904220976023119</v>
      </c>
      <c r="FO18" s="35">
        <f t="shared" si="211"/>
        <v>1.4463001431972211E-2</v>
      </c>
      <c r="FP18" s="36">
        <f t="shared" si="212"/>
        <v>336571.6168459786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0.64904220976023119</v>
      </c>
      <c r="FU18" s="35">
        <f t="shared" si="215"/>
        <v>1.4463001431972211E-2</v>
      </c>
      <c r="FV18" s="36">
        <f t="shared" si="216"/>
        <v>336571.6168459786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0.64904220976023119</v>
      </c>
      <c r="GA18" s="35">
        <f t="shared" si="219"/>
        <v>1.4463001431972211E-2</v>
      </c>
      <c r="GB18" s="36">
        <f t="shared" si="220"/>
        <v>336571.6168459786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0.64904220976023119</v>
      </c>
      <c r="GG18" s="35">
        <f t="shared" si="223"/>
        <v>1.4463001431972211E-2</v>
      </c>
      <c r="GH18" s="36">
        <f t="shared" si="224"/>
        <v>336571.6168459786</v>
      </c>
      <c r="GI18" s="132">
        <f t="shared" si="225"/>
        <v>0</v>
      </c>
      <c r="GJ18" s="156">
        <f t="shared" si="228"/>
        <v>0</v>
      </c>
      <c r="GK18" s="102">
        <f t="shared" si="226"/>
        <v>2034439.746234284</v>
      </c>
      <c r="GL18" s="83">
        <f t="shared" si="227"/>
        <v>0.64904220976023108</v>
      </c>
      <c r="GM18" s="213">
        <v>2034439.75</v>
      </c>
      <c r="GN18" s="1"/>
      <c r="GO18" s="215"/>
    </row>
    <row r="19" spans="1:197" s="1" customFormat="1" ht="38.2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21693</v>
      </c>
      <c r="H19" s="169">
        <f>'Исходные данные'!D21</f>
        <v>36460707</v>
      </c>
      <c r="I19" s="196">
        <f>'Расчет КРП'!G17</f>
        <v>2.166666666666667</v>
      </c>
      <c r="J19" s="197" t="s">
        <v>8</v>
      </c>
      <c r="K19" s="120">
        <f t="shared" si="104"/>
        <v>0.42360495845397678</v>
      </c>
      <c r="L19" s="75">
        <f t="shared" si="105"/>
        <v>20347211.348575529</v>
      </c>
      <c r="M19" s="198">
        <f t="shared" si="106"/>
        <v>0.66000135136998961</v>
      </c>
      <c r="N19" s="199" t="s">
        <v>8</v>
      </c>
      <c r="O19" s="200">
        <f t="shared" si="107"/>
        <v>-0.10788272990468439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0.66000135136998961</v>
      </c>
      <c r="U19" s="200">
        <f t="shared" si="111"/>
        <v>3.5038598222137951E-3</v>
      </c>
      <c r="V19" s="52">
        <f t="shared" si="112"/>
        <v>504835.52086052665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0.66000135136998961</v>
      </c>
      <c r="AA19" s="200">
        <f t="shared" si="115"/>
        <v>3.5038598222137951E-3</v>
      </c>
      <c r="AB19" s="186">
        <f t="shared" si="116"/>
        <v>504835.52086052665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0.66000135136998961</v>
      </c>
      <c r="AG19" s="200">
        <f t="shared" si="119"/>
        <v>3.5038598222137951E-3</v>
      </c>
      <c r="AH19" s="186">
        <f t="shared" si="120"/>
        <v>504835.52086052665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0.66000135136998961</v>
      </c>
      <c r="AM19" s="200">
        <f t="shared" si="123"/>
        <v>3.5038598222137951E-3</v>
      </c>
      <c r="AN19" s="186">
        <f t="shared" si="124"/>
        <v>504835.52086052665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0.66000135136998961</v>
      </c>
      <c r="AS19" s="200">
        <f t="shared" si="127"/>
        <v>3.5038598222137951E-3</v>
      </c>
      <c r="AT19" s="186">
        <f t="shared" si="128"/>
        <v>504835.52086052665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0.66000135136998961</v>
      </c>
      <c r="AY19" s="200">
        <f t="shared" si="131"/>
        <v>3.5038598222137951E-3</v>
      </c>
      <c r="AZ19" s="186">
        <f t="shared" si="132"/>
        <v>504835.52086052665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0.66000135136998961</v>
      </c>
      <c r="BE19" s="200">
        <f t="shared" si="135"/>
        <v>3.5038598222137951E-3</v>
      </c>
      <c r="BF19" s="186">
        <f t="shared" si="136"/>
        <v>504835.52086052665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0.66000135136998961</v>
      </c>
      <c r="BK19" s="200">
        <f t="shared" si="139"/>
        <v>3.5038598222137951E-3</v>
      </c>
      <c r="BL19" s="186">
        <f t="shared" si="140"/>
        <v>504835.52086052665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0.66000135136998961</v>
      </c>
      <c r="BQ19" s="200">
        <f t="shared" si="143"/>
        <v>3.5038598222137951E-3</v>
      </c>
      <c r="BR19" s="186">
        <f t="shared" si="144"/>
        <v>504835.52086052665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0.66000135136998961</v>
      </c>
      <c r="BW19" s="200">
        <f t="shared" si="147"/>
        <v>3.5038598222137951E-3</v>
      </c>
      <c r="BX19" s="186">
        <f t="shared" si="148"/>
        <v>504835.52086052665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0.66000135136998961</v>
      </c>
      <c r="CC19" s="200">
        <f t="shared" si="151"/>
        <v>3.5038598222137951E-3</v>
      </c>
      <c r="CD19" s="186">
        <f t="shared" si="152"/>
        <v>504835.52086052665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0.66000135136998961</v>
      </c>
      <c r="CI19" s="200">
        <f t="shared" si="155"/>
        <v>3.5038598222137951E-3</v>
      </c>
      <c r="CJ19" s="186">
        <f t="shared" si="156"/>
        <v>504835.52086052665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0.66000135136998961</v>
      </c>
      <c r="CO19" s="200">
        <f t="shared" si="159"/>
        <v>3.5038598222137951E-3</v>
      </c>
      <c r="CP19" s="186">
        <f t="shared" si="160"/>
        <v>504835.52086052665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0.66000135136998961</v>
      </c>
      <c r="CU19" s="200">
        <f t="shared" si="163"/>
        <v>3.5038598222137951E-3</v>
      </c>
      <c r="CV19" s="186">
        <f t="shared" si="164"/>
        <v>504835.52086052665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0.66000135136998961</v>
      </c>
      <c r="DA19" s="200">
        <f t="shared" si="167"/>
        <v>3.5038598222137951E-3</v>
      </c>
      <c r="DB19" s="186">
        <f t="shared" si="168"/>
        <v>504835.52086052665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0.66000135136998961</v>
      </c>
      <c r="DG19" s="200">
        <f t="shared" si="171"/>
        <v>3.5038598222137951E-3</v>
      </c>
      <c r="DH19" s="186">
        <f t="shared" si="172"/>
        <v>504835.52086052665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0.66000135136998961</v>
      </c>
      <c r="DM19" s="200">
        <f t="shared" si="175"/>
        <v>3.5038598222137951E-3</v>
      </c>
      <c r="DN19" s="186">
        <f t="shared" si="176"/>
        <v>504835.52086052665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0.66000135136998961</v>
      </c>
      <c r="DS19" s="200">
        <f t="shared" si="179"/>
        <v>3.5038598222137951E-3</v>
      </c>
      <c r="DT19" s="186">
        <f t="shared" si="180"/>
        <v>504835.52086052665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0.66000135136998961</v>
      </c>
      <c r="DY19" s="200">
        <f t="shared" si="183"/>
        <v>3.5038598222137951E-3</v>
      </c>
      <c r="DZ19" s="191">
        <f t="shared" si="184"/>
        <v>504835.52086052665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0.66000135136998961</v>
      </c>
      <c r="EE19" s="200">
        <f t="shared" si="187"/>
        <v>3.5038598222137951E-3</v>
      </c>
      <c r="EF19" s="191">
        <f t="shared" si="188"/>
        <v>504835.52086052665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0.66000135136998961</v>
      </c>
      <c r="EK19" s="200">
        <f t="shared" si="191"/>
        <v>3.5038598222137951E-3</v>
      </c>
      <c r="EL19" s="191">
        <f t="shared" si="192"/>
        <v>504835.52086052665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0.66000135136998961</v>
      </c>
      <c r="EQ19" s="200">
        <f t="shared" si="195"/>
        <v>3.5038598222137951E-3</v>
      </c>
      <c r="ER19" s="191">
        <f t="shared" si="196"/>
        <v>504835.52086052665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0.66000135136998961</v>
      </c>
      <c r="EW19" s="200">
        <f t="shared" si="199"/>
        <v>3.5038598222137951E-3</v>
      </c>
      <c r="EX19" s="191">
        <f t="shared" si="200"/>
        <v>504835.52086052665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0.66000135136998961</v>
      </c>
      <c r="FC19" s="200">
        <f t="shared" si="203"/>
        <v>3.5038598222137951E-3</v>
      </c>
      <c r="FD19" s="191">
        <f t="shared" si="204"/>
        <v>504835.52086052665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0.66000135136998961</v>
      </c>
      <c r="FI19" s="200">
        <f t="shared" si="207"/>
        <v>3.5038598222137951E-3</v>
      </c>
      <c r="FJ19" s="191">
        <f t="shared" si="208"/>
        <v>504835.52086052665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0.66000135136998961</v>
      </c>
      <c r="FO19" s="200">
        <f t="shared" si="211"/>
        <v>3.5038598222137951E-3</v>
      </c>
      <c r="FP19" s="191">
        <f t="shared" si="212"/>
        <v>504835.52086052665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0.66000135136998961</v>
      </c>
      <c r="FU19" s="200">
        <f t="shared" si="215"/>
        <v>3.5038598222137951E-3</v>
      </c>
      <c r="FV19" s="191">
        <f t="shared" si="216"/>
        <v>504835.52086052665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0.66000135136998961</v>
      </c>
      <c r="GA19" s="200">
        <f t="shared" si="219"/>
        <v>3.5038598222137951E-3</v>
      </c>
      <c r="GB19" s="191">
        <f t="shared" si="220"/>
        <v>504835.52086052665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0.66000135136998961</v>
      </c>
      <c r="GG19" s="200">
        <f t="shared" si="223"/>
        <v>3.5038598222137951E-3</v>
      </c>
      <c r="GH19" s="191">
        <f t="shared" si="224"/>
        <v>504835.52086052665</v>
      </c>
      <c r="GI19" s="204">
        <f t="shared" si="225"/>
        <v>0</v>
      </c>
      <c r="GJ19" s="156">
        <f t="shared" si="228"/>
        <v>0</v>
      </c>
      <c r="GK19" s="207">
        <f t="shared" si="226"/>
        <v>20347211.348575529</v>
      </c>
      <c r="GL19" s="83">
        <f t="shared" si="227"/>
        <v>0.66000135136998961</v>
      </c>
      <c r="GM19" s="213">
        <v>20347211.350000001</v>
      </c>
      <c r="GN19" s="214"/>
      <c r="GO19" s="215"/>
    </row>
    <row r="20" spans="1:197" s="31" customFormat="1" ht="16.5" thickBot="1">
      <c r="A20" s="106" t="s">
        <v>6</v>
      </c>
      <c r="B20" s="130">
        <v>46430357</v>
      </c>
      <c r="C20" s="127">
        <v>76</v>
      </c>
      <c r="D20" s="78">
        <f>B20*C20/100</f>
        <v>35287071.32</v>
      </c>
      <c r="E20" s="112">
        <f>100-C20</f>
        <v>24</v>
      </c>
      <c r="F20" s="78">
        <f>B20-D20</f>
        <v>11143285.68</v>
      </c>
      <c r="G20" s="111">
        <f>SUM(G9:G19)</f>
        <v>37621</v>
      </c>
      <c r="H20" s="111">
        <f>SUM(H9:H19)</f>
        <v>68894201</v>
      </c>
      <c r="I20" s="49" t="s">
        <v>8</v>
      </c>
      <c r="J20" s="162">
        <f>H20/G20</f>
        <v>1831.2697961245049</v>
      </c>
      <c r="K20" s="121" t="s">
        <v>8</v>
      </c>
      <c r="L20" s="76">
        <f>SUM(L9:L19)</f>
        <v>35287071.32</v>
      </c>
      <c r="M20" s="73" t="s">
        <v>8</v>
      </c>
      <c r="N20" s="50">
        <f>(SUMIF(M9:M19,"&lt;1")+1)/(COUNTIFS(M9:M19,"&lt;1")+1)</f>
        <v>0.55211862146530521</v>
      </c>
      <c r="O20" s="51" t="s">
        <v>8</v>
      </c>
      <c r="P20" s="48">
        <f>SUM(P9:P19)</f>
        <v>16139390.222206628</v>
      </c>
      <c r="Q20" s="48">
        <f>SUM(Q9:Q19)</f>
        <v>11143285.68</v>
      </c>
      <c r="R20" s="84">
        <f>F20-Q20</f>
        <v>0</v>
      </c>
      <c r="S20" s="50">
        <f>(SUMIF(T9:T19,"&lt;1")+1)/(COUNTIFS(T9:T19,"&lt;1")+1)</f>
        <v>0.6635052111922034</v>
      </c>
      <c r="T20" s="51" t="s">
        <v>8</v>
      </c>
      <c r="U20" s="51" t="s">
        <v>8</v>
      </c>
      <c r="V20" s="48">
        <f>SUM(V9:V19)</f>
        <v>11298212.03303333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0.6635052111922034</v>
      </c>
      <c r="Z20" s="51" t="s">
        <v>8</v>
      </c>
      <c r="AA20" s="51" t="s">
        <v>8</v>
      </c>
      <c r="AB20" s="48">
        <f>SUM(AB9:AB19)</f>
        <v>11298212.03303333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0.6635052111922034</v>
      </c>
      <c r="AF20" s="51" t="s">
        <v>8</v>
      </c>
      <c r="AG20" s="51" t="s">
        <v>8</v>
      </c>
      <c r="AH20" s="48">
        <f>SUM(AH9:AH19)</f>
        <v>11298212.03303333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0.6635052111922034</v>
      </c>
      <c r="AL20" s="51" t="s">
        <v>8</v>
      </c>
      <c r="AM20" s="51" t="s">
        <v>8</v>
      </c>
      <c r="AN20" s="48">
        <f>SUM(AN9:AN19)</f>
        <v>11298212.03303333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0.6635052111922034</v>
      </c>
      <c r="AR20" s="51" t="s">
        <v>8</v>
      </c>
      <c r="AS20" s="51" t="s">
        <v>8</v>
      </c>
      <c r="AT20" s="48">
        <f>SUM(AT9:AT19)</f>
        <v>11298212.03303333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0.6635052111922034</v>
      </c>
      <c r="AX20" s="51" t="s">
        <v>8</v>
      </c>
      <c r="AY20" s="51" t="s">
        <v>8</v>
      </c>
      <c r="AZ20" s="48">
        <f>SUM(AZ9:AZ19)</f>
        <v>11298212.03303333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0.6635052111922034</v>
      </c>
      <c r="BD20" s="51" t="s">
        <v>8</v>
      </c>
      <c r="BE20" s="51" t="s">
        <v>8</v>
      </c>
      <c r="BF20" s="48">
        <f>SUM(BF9:BF19)</f>
        <v>11298212.03303333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0.6635052111922034</v>
      </c>
      <c r="BJ20" s="51" t="s">
        <v>8</v>
      </c>
      <c r="BK20" s="51" t="s">
        <v>8</v>
      </c>
      <c r="BL20" s="48">
        <f>SUM(BL9:BL19)</f>
        <v>11298212.03303333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0.6635052111922034</v>
      </c>
      <c r="BP20" s="51" t="s">
        <v>8</v>
      </c>
      <c r="BQ20" s="51" t="s">
        <v>8</v>
      </c>
      <c r="BR20" s="48">
        <f>SUM(BR9:BR19)</f>
        <v>11298212.03303333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0.6635052111922034</v>
      </c>
      <c r="BV20" s="51" t="s">
        <v>8</v>
      </c>
      <c r="BW20" s="51" t="s">
        <v>8</v>
      </c>
      <c r="BX20" s="48">
        <f>SUM(BX9:BX19)</f>
        <v>11298212.03303333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0.6635052111922034</v>
      </c>
      <c r="CB20" s="51" t="s">
        <v>8</v>
      </c>
      <c r="CC20" s="51" t="s">
        <v>8</v>
      </c>
      <c r="CD20" s="48">
        <f>SUM(CD9:CD19)</f>
        <v>11298212.03303333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0.6635052111922034</v>
      </c>
      <c r="CH20" s="51" t="s">
        <v>8</v>
      </c>
      <c r="CI20" s="51" t="s">
        <v>8</v>
      </c>
      <c r="CJ20" s="48">
        <f>SUM(CJ9:CJ19)</f>
        <v>11298212.03303333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0.6635052111922034</v>
      </c>
      <c r="CN20" s="51" t="s">
        <v>8</v>
      </c>
      <c r="CO20" s="51" t="s">
        <v>8</v>
      </c>
      <c r="CP20" s="48">
        <f>SUM(CP9:CP19)</f>
        <v>11298212.03303333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0.6635052111922034</v>
      </c>
      <c r="CT20" s="51" t="s">
        <v>8</v>
      </c>
      <c r="CU20" s="51" t="s">
        <v>8</v>
      </c>
      <c r="CV20" s="48">
        <f>SUM(CV9:CV19)</f>
        <v>11298212.03303333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0.6635052111922034</v>
      </c>
      <c r="CZ20" s="51" t="s">
        <v>8</v>
      </c>
      <c r="DA20" s="51" t="s">
        <v>8</v>
      </c>
      <c r="DB20" s="48">
        <f>SUM(DB9:DB19)</f>
        <v>11298212.03303333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0.6635052111922034</v>
      </c>
      <c r="DF20" s="51" t="s">
        <v>8</v>
      </c>
      <c r="DG20" s="51" t="s">
        <v>8</v>
      </c>
      <c r="DH20" s="48">
        <f>SUM(DH9:DH19)</f>
        <v>11298212.03303333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0.6635052111922034</v>
      </c>
      <c r="DL20" s="51" t="s">
        <v>8</v>
      </c>
      <c r="DM20" s="51" t="s">
        <v>8</v>
      </c>
      <c r="DN20" s="48">
        <f>SUM(DN9:DN19)</f>
        <v>11298212.03303333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0.6635052111922034</v>
      </c>
      <c r="DR20" s="51" t="s">
        <v>8</v>
      </c>
      <c r="DS20" s="51" t="s">
        <v>8</v>
      </c>
      <c r="DT20" s="48">
        <f>SUM(DT9:DT19)</f>
        <v>11298212.03303333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0.6635052111922034</v>
      </c>
      <c r="DX20" s="51" t="s">
        <v>8</v>
      </c>
      <c r="DY20" s="51" t="s">
        <v>8</v>
      </c>
      <c r="DZ20" s="152">
        <f>SUM(DZ9:DZ19)</f>
        <v>11298212.03303333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0.6635052111922034</v>
      </c>
      <c r="ED20" s="51" t="s">
        <v>8</v>
      </c>
      <c r="EE20" s="51" t="s">
        <v>8</v>
      </c>
      <c r="EF20" s="152">
        <f>SUM(EF9:EF19)</f>
        <v>11298212.03303333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0.6635052111922034</v>
      </c>
      <c r="EJ20" s="51" t="s">
        <v>8</v>
      </c>
      <c r="EK20" s="51" t="s">
        <v>8</v>
      </c>
      <c r="EL20" s="152">
        <f>SUM(EL9:EL19)</f>
        <v>11298212.03303333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0.6635052111922034</v>
      </c>
      <c r="EP20" s="51" t="s">
        <v>8</v>
      </c>
      <c r="EQ20" s="51" t="s">
        <v>8</v>
      </c>
      <c r="ER20" s="152">
        <f>SUM(ER9:ER19)</f>
        <v>11298212.03303333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0.6635052111922034</v>
      </c>
      <c r="EV20" s="51" t="s">
        <v>8</v>
      </c>
      <c r="EW20" s="51" t="s">
        <v>8</v>
      </c>
      <c r="EX20" s="152">
        <f>SUM(EX9:EX19)</f>
        <v>11298212.03303333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0.6635052111922034</v>
      </c>
      <c r="FB20" s="51" t="s">
        <v>8</v>
      </c>
      <c r="FC20" s="51" t="s">
        <v>8</v>
      </c>
      <c r="FD20" s="152">
        <f>SUM(FD9:FD19)</f>
        <v>11298212.03303333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0.6635052111922034</v>
      </c>
      <c r="FH20" s="51" t="s">
        <v>8</v>
      </c>
      <c r="FI20" s="51" t="s">
        <v>8</v>
      </c>
      <c r="FJ20" s="152">
        <f>SUM(FJ9:FJ19)</f>
        <v>11298212.03303333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0.6635052111922034</v>
      </c>
      <c r="FN20" s="51" t="s">
        <v>8</v>
      </c>
      <c r="FO20" s="51" t="s">
        <v>8</v>
      </c>
      <c r="FP20" s="152">
        <f>SUM(FP9:FP19)</f>
        <v>11298212.03303333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0.6635052111922034</v>
      </c>
      <c r="FT20" s="51" t="s">
        <v>8</v>
      </c>
      <c r="FU20" s="51" t="s">
        <v>8</v>
      </c>
      <c r="FV20" s="152">
        <f>SUM(FV9:FV19)</f>
        <v>11298212.03303333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0.6635052111922034</v>
      </c>
      <c r="FZ20" s="51" t="s">
        <v>8</v>
      </c>
      <c r="GA20" s="51" t="s">
        <v>8</v>
      </c>
      <c r="GB20" s="152">
        <f>SUM(GB9:GB19)</f>
        <v>11298212.03303333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0.6635052111922034</v>
      </c>
      <c r="GF20" s="51" t="s">
        <v>8</v>
      </c>
      <c r="GG20" s="51" t="s">
        <v>8</v>
      </c>
      <c r="GH20" s="152">
        <f>SUM(GH9:GH19)</f>
        <v>11298212.03303333</v>
      </c>
      <c r="GI20" s="48">
        <f>SUM(GI9:GI19)</f>
        <v>0</v>
      </c>
      <c r="GJ20" s="165">
        <f>SUM(GJ9:GJ19)</f>
        <v>11143285.68</v>
      </c>
      <c r="GK20" s="166">
        <f t="shared" si="226"/>
        <v>46430357</v>
      </c>
      <c r="GL20" s="167" t="s">
        <v>8</v>
      </c>
      <c r="GM20" s="191">
        <f>SUM(GM9:GM19)</f>
        <v>46430357</v>
      </c>
      <c r="GN20" s="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2022-11-08T07:44:27Z</cp:lastPrinted>
  <dcterms:created xsi:type="dcterms:W3CDTF">2013-11-15T09:40:24Z</dcterms:created>
  <dcterms:modified xsi:type="dcterms:W3CDTF">2022-11-11T09:15:19Z</dcterms:modified>
</cp:coreProperties>
</file>